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0"/>
  </bookViews>
  <sheets>
    <sheet name="2014 a ml." sheetId="10" r:id="rId1"/>
    <sheet name="2013 " sheetId="1" r:id="rId2"/>
    <sheet name="2012" sheetId="12" r:id="rId3"/>
    <sheet name="2011" sheetId="14" r:id="rId4"/>
    <sheet name="2010" sheetId="15" r:id="rId5"/>
    <sheet name="2009" sheetId="16" r:id="rId6"/>
    <sheet name="2008" sheetId="17" r:id="rId7"/>
    <sheet name="2007" sheetId="22" r:id="rId8"/>
    <sheet name="2006-2005" sheetId="18" r:id="rId9"/>
    <sheet name="2004-2002" sheetId="19" r:id="rId10"/>
    <sheet name="ZÁVOD TÝMŮ" sheetId="21" r:id="rId11"/>
    <sheet name="List1" sheetId="23" r:id="rId12"/>
  </sheets>
  <definedNames>
    <definedName name="_xlnm._FilterDatabase" localSheetId="1" hidden="1">'2013 '!$B$7:$G$7</definedName>
    <definedName name="_xlnm._FilterDatabase" localSheetId="0" hidden="1">'2014 a ml.'!$B$7:$G$7</definedName>
    <definedName name="_xlnm._FilterDatabase" localSheetId="11" hidden="1">List1!$A$1:$C$1</definedName>
    <definedName name="_xlnm.Print_Area" localSheetId="2">'2012'!$A$1:$H$32</definedName>
  </definedNames>
  <calcPr calcId="125725"/>
</workbook>
</file>

<file path=xl/calcChain.xml><?xml version="1.0" encoding="utf-8"?>
<calcChain xmlns="http://schemas.openxmlformats.org/spreadsheetml/2006/main">
  <c r="I11" i="23"/>
  <c r="F21" i="15"/>
  <c r="F20"/>
  <c r="P3" i="2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2"/>
  <c r="F9" i="19"/>
  <c r="O30" i="23" s="1"/>
  <c r="F10" i="19"/>
  <c r="O25" i="23" s="1"/>
  <c r="F11" i="19"/>
  <c r="F12"/>
  <c r="O14" i="23" s="1"/>
  <c r="F8" i="19"/>
  <c r="O38" i="23" s="1"/>
  <c r="F9" i="18"/>
  <c r="O8" i="23" s="1"/>
  <c r="F10" i="18"/>
  <c r="O36" i="23" s="1"/>
  <c r="F11" i="18"/>
  <c r="O37" i="23" s="1"/>
  <c r="F12" i="18"/>
  <c r="O11" i="23" s="1"/>
  <c r="F13" i="18"/>
  <c r="O12" i="23" s="1"/>
  <c r="F14" i="18"/>
  <c r="O13" i="23" s="1"/>
  <c r="F8" i="18"/>
  <c r="F9" i="22"/>
  <c r="O10" i="23" s="1"/>
  <c r="F10" i="22"/>
  <c r="O40" i="23" s="1"/>
  <c r="Q40" s="1"/>
  <c r="F11" i="22"/>
  <c r="O29" i="23" s="1"/>
  <c r="F12" i="22"/>
  <c r="O34" i="23" s="1"/>
  <c r="F13" i="22"/>
  <c r="O35" i="23" s="1"/>
  <c r="F14" i="22"/>
  <c r="O3" i="23" s="1"/>
  <c r="F15" i="22"/>
  <c r="O4" i="23" s="1"/>
  <c r="F16" i="22"/>
  <c r="O5" i="23" s="1"/>
  <c r="F17" i="22"/>
  <c r="O6" i="23" s="1"/>
  <c r="F18" i="22"/>
  <c r="O7" i="23" s="1"/>
  <c r="F8" i="22"/>
  <c r="O24" i="23" s="1"/>
  <c r="F9" i="17"/>
  <c r="O20" i="23" s="1"/>
  <c r="F10" i="17"/>
  <c r="O28" i="23" s="1"/>
  <c r="F11" i="17"/>
  <c r="F12"/>
  <c r="F13"/>
  <c r="O16" i="23" s="1"/>
  <c r="F14" i="17"/>
  <c r="O2" i="23" s="1"/>
  <c r="F15" i="17"/>
  <c r="O32" i="23" s="1"/>
  <c r="F16" i="17"/>
  <c r="O33" i="23" s="1"/>
  <c r="F8" i="17"/>
  <c r="O19" i="23" s="1"/>
  <c r="F9" i="16"/>
  <c r="I7" i="23" s="1"/>
  <c r="F10" i="16"/>
  <c r="I8" i="23" s="1"/>
  <c r="F11" i="16"/>
  <c r="I9" i="23" s="1"/>
  <c r="F12" i="16"/>
  <c r="I10" i="23" s="1"/>
  <c r="F13" i="16"/>
  <c r="I34" i="23" s="1"/>
  <c r="F14" i="16"/>
  <c r="I35" i="23" s="1"/>
  <c r="F15" i="16"/>
  <c r="I36" i="23" s="1"/>
  <c r="F16" i="16"/>
  <c r="I21" i="23" s="1"/>
  <c r="F17" i="16"/>
  <c r="I12" i="23" s="1"/>
  <c r="F18" i="16"/>
  <c r="I13" i="23" s="1"/>
  <c r="F19" i="16"/>
  <c r="I15" i="23" s="1"/>
  <c r="F20" i="16"/>
  <c r="I16" i="23" s="1"/>
  <c r="F21" i="16"/>
  <c r="I17" i="23" s="1"/>
  <c r="F22" i="16"/>
  <c r="I28" i="23" s="1"/>
  <c r="F23" i="16"/>
  <c r="I29" i="23" s="1"/>
  <c r="F24" i="16"/>
  <c r="I38" i="23" s="1"/>
  <c r="F25" i="16"/>
  <c r="I39" i="23" s="1"/>
  <c r="F8" i="16"/>
  <c r="I31" i="23" s="1"/>
  <c r="K31" s="1"/>
  <c r="F9" i="15"/>
  <c r="I3" i="23" s="1"/>
  <c r="F10" i="15"/>
  <c r="I4" i="23" s="1"/>
  <c r="F11" i="15"/>
  <c r="I5" i="23" s="1"/>
  <c r="F12" i="15"/>
  <c r="I6" i="23" s="1"/>
  <c r="F13" i="15"/>
  <c r="I33" i="23" s="1"/>
  <c r="F14" i="15"/>
  <c r="F15"/>
  <c r="I24" i="23" s="1"/>
  <c r="F16" i="15"/>
  <c r="I25" i="23" s="1"/>
  <c r="F17" i="15"/>
  <c r="I26" i="23" s="1"/>
  <c r="F18" i="15"/>
  <c r="I27" i="23" s="1"/>
  <c r="F19" i="15"/>
  <c r="I19" i="23" s="1"/>
  <c r="I20"/>
  <c r="F8" i="15"/>
  <c r="I2" i="23" s="1"/>
  <c r="F9" i="14"/>
  <c r="C53" i="23" s="1"/>
  <c r="F10" i="14"/>
  <c r="C54" i="23" s="1"/>
  <c r="F11" i="14"/>
  <c r="C56" i="23" s="1"/>
  <c r="F12" i="14"/>
  <c r="C57" i="23" s="1"/>
  <c r="F13" i="14"/>
  <c r="C58" i="23" s="1"/>
  <c r="F14" i="14"/>
  <c r="C59" i="23" s="1"/>
  <c r="F15" i="14"/>
  <c r="C60" i="23" s="1"/>
  <c r="F16" i="14"/>
  <c r="C10" i="23" s="1"/>
  <c r="F17" i="14"/>
  <c r="C11" i="23" s="1"/>
  <c r="F18" i="14"/>
  <c r="C12" i="23" s="1"/>
  <c r="F19" i="14"/>
  <c r="F20"/>
  <c r="C51" i="23" s="1"/>
  <c r="F21" i="14"/>
  <c r="C13" i="23" s="1"/>
  <c r="F22" i="14"/>
  <c r="C14" i="23" s="1"/>
  <c r="F23" i="14"/>
  <c r="C15" i="23" s="1"/>
  <c r="F24" i="14"/>
  <c r="C16" i="23" s="1"/>
  <c r="F8" i="14"/>
  <c r="C24" i="23" s="1"/>
  <c r="F9" i="12"/>
  <c r="C34" i="23" s="1"/>
  <c r="F10" i="12"/>
  <c r="C35" i="23" s="1"/>
  <c r="F11" i="12"/>
  <c r="C4" i="23" s="1"/>
  <c r="F12" i="12"/>
  <c r="C5" i="23" s="1"/>
  <c r="F13" i="12"/>
  <c r="C6" i="23" s="1"/>
  <c r="F14" i="12"/>
  <c r="C7" i="23" s="1"/>
  <c r="F15" i="12"/>
  <c r="C8" i="23" s="1"/>
  <c r="F16" i="12"/>
  <c r="C9" i="23" s="1"/>
  <c r="F17" i="12"/>
  <c r="C19" i="23" s="1"/>
  <c r="F18" i="12"/>
  <c r="C20" i="23" s="1"/>
  <c r="F19" i="12"/>
  <c r="C21" i="23" s="1"/>
  <c r="F20" i="12"/>
  <c r="C45" i="23" s="1"/>
  <c r="F21" i="12"/>
  <c r="C46" i="23" s="1"/>
  <c r="F22" i="12"/>
  <c r="C47" i="23" s="1"/>
  <c r="F23" i="12"/>
  <c r="C48" i="23" s="1"/>
  <c r="F24" i="12"/>
  <c r="C49" i="23" s="1"/>
  <c r="F8" i="12"/>
  <c r="C33" i="23" s="1"/>
  <c r="F18" i="10"/>
  <c r="F19"/>
  <c r="C39" i="23" s="1"/>
  <c r="F20" i="10"/>
  <c r="C40" i="23" s="1"/>
  <c r="F9" i="10"/>
  <c r="C3" i="23" s="1"/>
  <c r="F10" i="10"/>
  <c r="C18" i="23" s="1"/>
  <c r="F11" i="10"/>
  <c r="C23" i="23" s="1"/>
  <c r="F12" i="10"/>
  <c r="C26" i="23" s="1"/>
  <c r="F13" i="10"/>
  <c r="C27" i="23" s="1"/>
  <c r="F14" i="10"/>
  <c r="C28" i="23" s="1"/>
  <c r="F15" i="10"/>
  <c r="C29" i="23" s="1"/>
  <c r="F16" i="10"/>
  <c r="C30" i="23" s="1"/>
  <c r="F17" i="10"/>
  <c r="F8"/>
  <c r="C2" i="23" s="1"/>
  <c r="F9" i="1"/>
  <c r="C42" i="23" s="1"/>
  <c r="F10" i="1"/>
  <c r="C43" i="23" s="1"/>
  <c r="F11" i="1"/>
  <c r="C44" i="23" s="1"/>
  <c r="F12" i="1"/>
  <c r="C31" i="23" s="1"/>
  <c r="F13" i="1"/>
  <c r="C32" i="23" s="1"/>
  <c r="F8" i="1"/>
  <c r="K3" i="23" l="1"/>
  <c r="G20" i="15"/>
  <c r="G21"/>
  <c r="K2" i="23"/>
  <c r="K10"/>
  <c r="K8"/>
  <c r="K6"/>
  <c r="K4"/>
  <c r="K11"/>
  <c r="K9"/>
  <c r="K7"/>
  <c r="K5"/>
  <c r="G10" i="18"/>
  <c r="G8"/>
  <c r="G13"/>
  <c r="G11"/>
  <c r="G9"/>
  <c r="G8" i="19"/>
  <c r="O17" i="23"/>
  <c r="Q17" s="1"/>
  <c r="G14" i="18"/>
  <c r="G12"/>
  <c r="G11" i="19"/>
  <c r="G19" i="12"/>
  <c r="G11"/>
  <c r="G17" i="14"/>
  <c r="G13"/>
  <c r="G11" i="17"/>
  <c r="G8" i="14"/>
  <c r="G9"/>
  <c r="G10"/>
  <c r="G21"/>
  <c r="G24"/>
  <c r="G20"/>
  <c r="G16"/>
  <c r="G12"/>
  <c r="C50" i="23"/>
  <c r="G23" i="14"/>
  <c r="G19"/>
  <c r="G15"/>
  <c r="G11"/>
  <c r="G22"/>
  <c r="G18"/>
  <c r="G14"/>
  <c r="G23" i="12"/>
  <c r="G15"/>
  <c r="G12"/>
  <c r="G18"/>
  <c r="G10"/>
  <c r="G8"/>
  <c r="G21"/>
  <c r="G17"/>
  <c r="G13"/>
  <c r="G9"/>
  <c r="G22"/>
  <c r="G14"/>
  <c r="G24"/>
  <c r="G20"/>
  <c r="G16"/>
  <c r="G12" i="1"/>
  <c r="G9"/>
  <c r="G11"/>
  <c r="C41" i="23"/>
  <c r="G8" i="1"/>
  <c r="G10"/>
  <c r="G13"/>
  <c r="E54" i="23"/>
  <c r="K13"/>
  <c r="K20"/>
  <c r="K12"/>
  <c r="Q36"/>
  <c r="E9"/>
  <c r="E13"/>
  <c r="E29"/>
  <c r="K21"/>
  <c r="Q32"/>
  <c r="E4"/>
  <c r="E8"/>
  <c r="E16"/>
  <c r="E18"/>
  <c r="E23"/>
  <c r="E28"/>
  <c r="E33"/>
  <c r="E59"/>
  <c r="K15"/>
  <c r="K35"/>
  <c r="Q3"/>
  <c r="Q7"/>
  <c r="Q13"/>
  <c r="Q29"/>
  <c r="Q33"/>
  <c r="Q38"/>
  <c r="E5"/>
  <c r="E20"/>
  <c r="E32"/>
  <c r="K36"/>
  <c r="Q11"/>
  <c r="E12"/>
  <c r="E21"/>
  <c r="E26"/>
  <c r="E57"/>
  <c r="K19"/>
  <c r="K34"/>
  <c r="K39"/>
  <c r="Q6"/>
  <c r="Q8"/>
  <c r="Q12"/>
  <c r="Q20"/>
  <c r="Q30"/>
  <c r="Q35"/>
  <c r="D17" i="21"/>
  <c r="D18"/>
  <c r="G18" s="1"/>
  <c r="E15" i="23"/>
  <c r="E7"/>
  <c r="E19"/>
  <c r="E31"/>
  <c r="E60"/>
  <c r="Q2"/>
  <c r="Q5"/>
  <c r="Q14"/>
  <c r="Q16"/>
  <c r="Q28"/>
  <c r="Q34"/>
  <c r="E34"/>
  <c r="K16"/>
  <c r="Q4"/>
  <c r="Q37"/>
  <c r="E2"/>
  <c r="E24"/>
  <c r="E58"/>
  <c r="K33"/>
  <c r="K38"/>
  <c r="Q19"/>
  <c r="E11"/>
  <c r="E3"/>
  <c r="E35"/>
  <c r="E27"/>
  <c r="K17"/>
  <c r="E14"/>
  <c r="E6"/>
  <c r="E30"/>
  <c r="E56"/>
  <c r="Q10"/>
  <c r="G20" i="10"/>
  <c r="G16" i="16"/>
  <c r="G24"/>
  <c r="G12"/>
  <c r="G9" i="19"/>
  <c r="G12"/>
  <c r="O26" i="23"/>
  <c r="G10" i="19"/>
  <c r="G10" i="17"/>
  <c r="O23" i="23"/>
  <c r="G16" i="17"/>
  <c r="G9"/>
  <c r="O22" i="23"/>
  <c r="G12" i="17"/>
  <c r="G20" i="16"/>
  <c r="G8"/>
  <c r="G22"/>
  <c r="G18"/>
  <c r="G14"/>
  <c r="G10"/>
  <c r="G23"/>
  <c r="G19"/>
  <c r="G15"/>
  <c r="G11"/>
  <c r="G25"/>
  <c r="G21"/>
  <c r="G17"/>
  <c r="G13"/>
  <c r="G9"/>
  <c r="G9" i="15"/>
  <c r="G16"/>
  <c r="G12"/>
  <c r="G18"/>
  <c r="G14"/>
  <c r="G10"/>
  <c r="G19"/>
  <c r="G15"/>
  <c r="G11"/>
  <c r="I23" i="23"/>
  <c r="G8" i="15"/>
  <c r="G17"/>
  <c r="G13"/>
  <c r="G16" i="10"/>
  <c r="G9"/>
  <c r="G12"/>
  <c r="C38" i="23"/>
  <c r="G19" i="10"/>
  <c r="G15"/>
  <c r="G11"/>
  <c r="C37" i="23"/>
  <c r="G18" i="10"/>
  <c r="G14"/>
  <c r="G10"/>
  <c r="G8"/>
  <c r="G17"/>
  <c r="G13"/>
  <c r="G9" i="22"/>
  <c r="G12"/>
  <c r="G15"/>
  <c r="G18"/>
  <c r="G10"/>
  <c r="G16"/>
  <c r="G8"/>
  <c r="G11"/>
  <c r="G14"/>
  <c r="G17"/>
  <c r="G13"/>
  <c r="G15" i="17"/>
  <c r="G14"/>
  <c r="G8"/>
  <c r="G13"/>
  <c r="D15" i="21" l="1"/>
  <c r="C15" s="1"/>
  <c r="D25"/>
  <c r="C25" s="1"/>
  <c r="D24"/>
  <c r="D16"/>
  <c r="G16" s="1"/>
  <c r="D38"/>
  <c r="D48"/>
  <c r="G48" s="1"/>
  <c r="D32"/>
  <c r="C32" s="1"/>
  <c r="Q24" i="23"/>
  <c r="E42"/>
  <c r="G25" i="21"/>
  <c r="G17"/>
  <c r="C17"/>
  <c r="G15"/>
  <c r="D51"/>
  <c r="D31"/>
  <c r="D47"/>
  <c r="D29"/>
  <c r="D53"/>
  <c r="D30"/>
  <c r="D23"/>
  <c r="D52"/>
  <c r="D39"/>
  <c r="D19"/>
  <c r="D20"/>
  <c r="D41"/>
  <c r="D40"/>
  <c r="D26"/>
  <c r="D27"/>
  <c r="D33"/>
  <c r="D34"/>
  <c r="D54"/>
  <c r="D55"/>
  <c r="D44"/>
  <c r="D43"/>
  <c r="D37"/>
  <c r="D36"/>
  <c r="D22"/>
  <c r="D50"/>
  <c r="D46"/>
  <c r="D45"/>
  <c r="Q23" i="23"/>
  <c r="Q22"/>
  <c r="Q25"/>
  <c r="Q26"/>
  <c r="K25"/>
  <c r="K29"/>
  <c r="K27"/>
  <c r="K26"/>
  <c r="K23"/>
  <c r="K24"/>
  <c r="K28"/>
  <c r="E46"/>
  <c r="E50"/>
  <c r="E39"/>
  <c r="E43"/>
  <c r="E47"/>
  <c r="E51"/>
  <c r="E40"/>
  <c r="E44"/>
  <c r="E48"/>
  <c r="E37"/>
  <c r="E41"/>
  <c r="E45"/>
  <c r="E49"/>
  <c r="G32" i="21" l="1"/>
  <c r="C16"/>
  <c r="C48"/>
  <c r="G26"/>
  <c r="C26"/>
  <c r="G47"/>
  <c r="C47"/>
  <c r="G34"/>
  <c r="C34"/>
  <c r="G40"/>
  <c r="C40"/>
  <c r="G33"/>
  <c r="C33"/>
  <c r="G41"/>
  <c r="C41"/>
  <c r="G54"/>
  <c r="C54"/>
  <c r="G19"/>
  <c r="C19"/>
  <c r="G55"/>
  <c r="C55"/>
  <c r="G27"/>
  <c r="C27"/>
  <c r="G20"/>
  <c r="C20"/>
  <c r="G53"/>
  <c r="C53"/>
  <c r="G31"/>
  <c r="C31"/>
  <c r="G45"/>
  <c r="C45"/>
  <c r="G52"/>
  <c r="C52"/>
  <c r="G46"/>
  <c r="C46"/>
  <c r="G39"/>
  <c r="C39"/>
  <c r="G38"/>
  <c r="C38"/>
  <c r="G24"/>
  <c r="C24"/>
  <c r="G23"/>
  <c r="C23"/>
  <c r="G43"/>
  <c r="C43"/>
  <c r="G30"/>
  <c r="C30"/>
  <c r="G22"/>
  <c r="C22"/>
  <c r="G44"/>
  <c r="C44"/>
  <c r="G37"/>
  <c r="C37"/>
  <c r="G50"/>
  <c r="C50"/>
  <c r="G36"/>
  <c r="C36"/>
  <c r="G29"/>
  <c r="C29"/>
  <c r="G51"/>
  <c r="C51"/>
  <c r="D8"/>
  <c r="D9"/>
  <c r="D11"/>
  <c r="D13"/>
  <c r="D12"/>
  <c r="D10"/>
  <c r="E29" l="1"/>
  <c r="G13"/>
  <c r="C13"/>
  <c r="G12"/>
  <c r="C12"/>
  <c r="G10"/>
  <c r="C10"/>
  <c r="E36"/>
  <c r="G11"/>
  <c r="C11"/>
  <c r="E43"/>
  <c r="E22"/>
  <c r="E50"/>
  <c r="G9"/>
  <c r="C9"/>
  <c r="G8"/>
  <c r="E8" l="1"/>
</calcChain>
</file>

<file path=xl/sharedStrings.xml><?xml version="1.0" encoding="utf-8"?>
<sst xmlns="http://schemas.openxmlformats.org/spreadsheetml/2006/main" count="623" uniqueCount="165">
  <si>
    <t>Jméno a příjmení</t>
  </si>
  <si>
    <t>TJ / SK</t>
  </si>
  <si>
    <t>Lavička</t>
  </si>
  <si>
    <t>Prostná</t>
  </si>
  <si>
    <t>Celková</t>
  </si>
  <si>
    <t>Pořadí</t>
  </si>
  <si>
    <t xml:space="preserve">VALENTÝNSKÝ ZÁVOD JAROMĚŘ </t>
  </si>
  <si>
    <t>VÝSLEDKY</t>
  </si>
  <si>
    <t>BLOK 1 - Kategorie 1 - dívky ročníku narození 2014 a mladší</t>
  </si>
  <si>
    <t>BLOK 1 - Kategorie 2 - dívky ročníku narození 2013</t>
  </si>
  <si>
    <t>BLOK 1 - Kategorie 3 - dívky ročníku narození 2012</t>
  </si>
  <si>
    <t>BLOK 1 - Kategorie 4 - dívky ročníku narození 2011</t>
  </si>
  <si>
    <t>BLOK 2 - Kategorie 5 - dívky ročníku narození 2010</t>
  </si>
  <si>
    <t>BLOK 2 - Kategorie 6 - dívky ročníku narození 2009</t>
  </si>
  <si>
    <t>BLOK 3 - Kategorie 9 - dívky ročníku narození 2004 -2002</t>
  </si>
  <si>
    <t>BLOK 3 - Kategorie 8 - dívky ročníku narození 2006 -2005</t>
  </si>
  <si>
    <t>ZÁVOD TÝMŮ</t>
  </si>
  <si>
    <t xml:space="preserve">Týmová </t>
  </si>
  <si>
    <t>Broumov</t>
  </si>
  <si>
    <t>Kladina</t>
  </si>
  <si>
    <t>Linhartová Nikol </t>
  </si>
  <si>
    <t>Prázová Kamila</t>
  </si>
  <si>
    <t xml:space="preserve">Hitschfelová Barbora      </t>
  </si>
  <si>
    <t>Králová Monika                   </t>
  </si>
  <si>
    <t>Hofmanová Kristýna</t>
  </si>
  <si>
    <t xml:space="preserve">Šemberová Agáta </t>
  </si>
  <si>
    <t>SGP</t>
  </si>
  <si>
    <t>Mazenauer  Rozálie</t>
  </si>
  <si>
    <t xml:space="preserve">Částková  Kristýna </t>
  </si>
  <si>
    <t xml:space="preserve">Hudská  Viola  </t>
  </si>
  <si>
    <t>Košíčková  Barbora</t>
  </si>
  <si>
    <t>Effenberková Barbora</t>
  </si>
  <si>
    <t>Dvořáková Marie</t>
  </si>
  <si>
    <t>Homolková Nikola</t>
  </si>
  <si>
    <t>Ferbarová Nikola</t>
  </si>
  <si>
    <t>Rolko Nora</t>
  </si>
  <si>
    <t>Havlíčková Eliška</t>
  </si>
  <si>
    <t>Plchová Sofie</t>
  </si>
  <si>
    <t>Vavřinová Karin</t>
  </si>
  <si>
    <t>Vorlíčková Veronika</t>
  </si>
  <si>
    <t>Miřejovská Nicole</t>
  </si>
  <si>
    <t>Kalhousková Kateřina</t>
  </si>
  <si>
    <t>Slavková Lilien</t>
  </si>
  <si>
    <t>Sáblíková Ellen</t>
  </si>
  <si>
    <t>Trutnov</t>
  </si>
  <si>
    <t>Lachmanová Anna</t>
  </si>
  <si>
    <t>Oravcová Kateřina</t>
  </si>
  <si>
    <t>Ticháčková Nikola</t>
  </si>
  <si>
    <t>Schreibrová Ema</t>
  </si>
  <si>
    <t>Kostovská Sofie</t>
  </si>
  <si>
    <t>Houtová Julie</t>
  </si>
  <si>
    <t>Krulišová Nikola</t>
  </si>
  <si>
    <t>Fialová Adéla</t>
  </si>
  <si>
    <t>Krátká Michaela</t>
  </si>
  <si>
    <t>Ožďanová Michaela</t>
  </si>
  <si>
    <t>Lukášová Petra</t>
  </si>
  <si>
    <t>Prokůpková Mariana</t>
  </si>
  <si>
    <t xml:space="preserve">Svítková Laura </t>
  </si>
  <si>
    <t>Coblová Alžběta</t>
  </si>
  <si>
    <t>Sáblíková Nikola</t>
  </si>
  <si>
    <t>Kovářová Anna</t>
  </si>
  <si>
    <t>Greenford Catherine</t>
  </si>
  <si>
    <t>Pávová Klára</t>
  </si>
  <si>
    <t>Pírová Elen</t>
  </si>
  <si>
    <t>Petříčková Kristýna</t>
  </si>
  <si>
    <t>Hanykoviczová Anastázie</t>
  </si>
  <si>
    <t>Houtová Andrea</t>
  </si>
  <si>
    <t>Hellingerová Pavlína</t>
  </si>
  <si>
    <t>Krejčí Natálie</t>
  </si>
  <si>
    <t>Prokůpková Františka</t>
  </si>
  <si>
    <t>Kerhátová Veronika</t>
  </si>
  <si>
    <t>Kosinková Barbora</t>
  </si>
  <si>
    <t>Oravcová Barbora</t>
  </si>
  <si>
    <t>Marková Sofie</t>
  </si>
  <si>
    <t>Cinková Nicol</t>
  </si>
  <si>
    <t>Sokol Náchod</t>
  </si>
  <si>
    <t>Rýdlová Natali</t>
  </si>
  <si>
    <t>Vinterová Lucie</t>
  </si>
  <si>
    <t>Zelená Kristýna</t>
  </si>
  <si>
    <t xml:space="preserve">Řehůřková Lucie </t>
  </si>
  <si>
    <t>Zítková Zuzana</t>
  </si>
  <si>
    <t>Tomášková Karolína</t>
  </si>
  <si>
    <t>Špeldová Karolína</t>
  </si>
  <si>
    <t>Vítková Nela</t>
  </si>
  <si>
    <t>Vítková Týna</t>
  </si>
  <si>
    <t>SK Plhov</t>
  </si>
  <si>
    <t>Jansová Justýna</t>
  </si>
  <si>
    <t>Źelezová Stela</t>
  </si>
  <si>
    <t>Brandová Natálie</t>
  </si>
  <si>
    <t>Hurdálková Pavlína</t>
  </si>
  <si>
    <t>Šedivá Tereza</t>
  </si>
  <si>
    <t>Rejchrtová Justýna</t>
  </si>
  <si>
    <t>Pitřincová Ivana</t>
  </si>
  <si>
    <t>Šmídová Martina</t>
  </si>
  <si>
    <t>Kostyšynová Zora</t>
  </si>
  <si>
    <t>Petráková Anežka</t>
  </si>
  <si>
    <t>Nývltová Sabina</t>
  </si>
  <si>
    <t>Všetečková Tereza</t>
  </si>
  <si>
    <t>Gym Jaroměř</t>
  </si>
  <si>
    <t>Tobišková Kristýna</t>
  </si>
  <si>
    <t>Kvapilová Bára</t>
  </si>
  <si>
    <t>Hepnarová Jana</t>
  </si>
  <si>
    <t>Pacáková Adéla</t>
  </si>
  <si>
    <t>Ričanyová Adéla</t>
  </si>
  <si>
    <t>Česká Skalice</t>
  </si>
  <si>
    <t>Prokopová Lucie</t>
  </si>
  <si>
    <t>Kunová Ema</t>
  </si>
  <si>
    <t>Koutská Lucie</t>
  </si>
  <si>
    <t>Sokol Police</t>
  </si>
  <si>
    <t>Notková Barbora</t>
  </si>
  <si>
    <t>Řeháková Karolína</t>
  </si>
  <si>
    <t>Řeháková Barbora</t>
  </si>
  <si>
    <t>Notková Stela</t>
  </si>
  <si>
    <t>Šrůtková Vendula</t>
  </si>
  <si>
    <t>Peterková Evelína</t>
  </si>
  <si>
    <t>Štěpánová Adéla</t>
  </si>
  <si>
    <t>Scholzová Tereza</t>
  </si>
  <si>
    <t>Klimešová Kateřina</t>
  </si>
  <si>
    <t>BLOK 3 - Kategorie 7a - dívky ročníku narození 2008</t>
  </si>
  <si>
    <t>BLOK 3 - Kategorie 7b - dívky ročníku narození 2007</t>
  </si>
  <si>
    <t>Razsková Jůlie</t>
  </si>
  <si>
    <t>Součková Anežka</t>
  </si>
  <si>
    <t>Závodná Tamara</t>
  </si>
  <si>
    <t>Jiroušová Lenka</t>
  </si>
  <si>
    <t>Vrabcová Ema</t>
  </si>
  <si>
    <t>Krapáčová Eliška</t>
  </si>
  <si>
    <t>Vrabcová Nela</t>
  </si>
  <si>
    <t>Suchá Tereza</t>
  </si>
  <si>
    <t>Suslová Klára</t>
  </si>
  <si>
    <t>Janičová Karin</t>
  </si>
  <si>
    <t>Pleskačová Viktorie</t>
  </si>
  <si>
    <t>Cestrová Linda</t>
  </si>
  <si>
    <t>Lacziková Amálie</t>
  </si>
  <si>
    <t>Čechová Kateřina</t>
  </si>
  <si>
    <t>Čechová Zuzana</t>
  </si>
  <si>
    <t>Čehcová Rozálie</t>
  </si>
  <si>
    <t>Vejdělková Amálie</t>
  </si>
  <si>
    <t>Suslová Eliška</t>
  </si>
  <si>
    <t>Hamáčková Anežka</t>
  </si>
  <si>
    <t>Markéta Novotná</t>
  </si>
  <si>
    <t>Nikol Malinová</t>
  </si>
  <si>
    <t>Diana Runštuková</t>
  </si>
  <si>
    <t>BLOK 1</t>
  </si>
  <si>
    <t>celková</t>
  </si>
  <si>
    <t>BLOK 2</t>
  </si>
  <si>
    <t>BLOK 3</t>
  </si>
  <si>
    <t>Šemberová Kristýna </t>
  </si>
  <si>
    <t>TJ Sokol Jaroměř</t>
  </si>
  <si>
    <t>TJ Sokol Náchod</t>
  </si>
  <si>
    <t>TJ Sokol Police</t>
  </si>
  <si>
    <t>SK Náchod Plhov</t>
  </si>
  <si>
    <t>Spartak Trutnov</t>
  </si>
  <si>
    <t>pořadí v týmu</t>
  </si>
  <si>
    <t>Notková ALžběta</t>
  </si>
  <si>
    <t>Pechová Anna</t>
  </si>
  <si>
    <t>Thámová Ema</t>
  </si>
  <si>
    <t>Čechová Rozálie</t>
  </si>
  <si>
    <t>Nesplněny požadavky</t>
  </si>
  <si>
    <t>pro závod týmů</t>
  </si>
  <si>
    <t>Krátká Michaela 18, 6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</si>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</sst>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14" fontId="2" fillId="0" borderId="0" xfId="0" applyNumberFormat="1" applyFont="1" applyAlignment="1"/>
    <xf numFmtId="0" fontId="1" fillId="0" borderId="1" xfId="0" applyFont="1" applyBorder="1"/>
    <xf numFmtId="0" fontId="0" fillId="0" borderId="1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0" fillId="3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6" borderId="0" xfId="0" applyFill="1"/>
    <xf numFmtId="0" fontId="3" fillId="6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1" xfId="0" applyFont="1" applyBorder="1"/>
    <xf numFmtId="0" fontId="0" fillId="0" borderId="1" xfId="0" applyFill="1" applyBorder="1"/>
    <xf numFmtId="0" fontId="1" fillId="0" borderId="3" xfId="0" applyFont="1" applyBorder="1"/>
    <xf numFmtId="0" fontId="5" fillId="0" borderId="1" xfId="0" applyFont="1" applyBorder="1"/>
    <xf numFmtId="0" fontId="0" fillId="0" borderId="1" xfId="0" applyBorder="1" applyAlignment="1"/>
    <xf numFmtId="0" fontId="0" fillId="0" borderId="0" xfId="0" applyAlignment="1"/>
    <xf numFmtId="0" fontId="0" fillId="0" borderId="15" xfId="0" applyBorder="1"/>
    <xf numFmtId="0" fontId="0" fillId="0" borderId="1" xfId="0" applyFill="1" applyBorder="1" applyAlignment="1"/>
    <xf numFmtId="0" fontId="4" fillId="0" borderId="1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8" borderId="1" xfId="0" applyFill="1" applyBorder="1"/>
    <xf numFmtId="0" fontId="0" fillId="9" borderId="1" xfId="0" applyFill="1" applyBorder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7" borderId="1" xfId="0" applyFont="1" applyFill="1" applyBorder="1"/>
  </cellXfs>
  <cellStyles count="1">
    <cellStyle name="normální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206377</xdr:colOff>
      <xdr:row>2</xdr:row>
      <xdr:rowOff>23811</xdr:rowOff>
    </xdr:from>
    <xdr:to>
      <xdr:col>1</xdr:col>
      <xdr:colOff>350857</xdr:colOff>
      <xdr:row>3</xdr:row>
      <xdr:rowOff>317500</xdr:rowOff>
    </xdr:to>
    <xdr:pic>
      <xdr:nvPicPr>
        <xdr:cNvPr id="2" name="Obrázek 1" descr="72540442_2543175035705359_8214673871895265280_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377" y="404811"/>
          <a:ext cx="630255" cy="627064"/>
        </a:xfrm>
        <a:prstGeom prst="rect">
          <a:avLst/>
        </a:prstGeom>
      </xdr:spPr>
    </xdr:pic>
    <xdr:clientData/>
  </xdr:twoCellAnchor>
  <xdr:twoCellAnchor editAs="oneCell">
    <xdr:from>
      <xdr:col>6</xdr:col>
      <xdr:colOff>373064</xdr:colOff>
      <xdr:row>2</xdr:row>
      <xdr:rowOff>23813</xdr:rowOff>
    </xdr:from>
    <xdr:to>
      <xdr:col>7</xdr:col>
      <xdr:colOff>396875</xdr:colOff>
      <xdr:row>3</xdr:row>
      <xdr:rowOff>325436</xdr:rowOff>
    </xdr:to>
    <xdr:pic>
      <xdr:nvPicPr>
        <xdr:cNvPr id="3" name="Obrázek 2" descr="stažený soub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16439" y="404813"/>
          <a:ext cx="633411" cy="63499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206377</xdr:colOff>
      <xdr:row>2</xdr:row>
      <xdr:rowOff>23811</xdr:rowOff>
    </xdr:from>
    <xdr:to>
      <xdr:col>1</xdr:col>
      <xdr:colOff>350857</xdr:colOff>
      <xdr:row>3</xdr:row>
      <xdr:rowOff>317500</xdr:rowOff>
    </xdr:to>
    <xdr:pic>
      <xdr:nvPicPr>
        <xdr:cNvPr id="2" name="Obrázek 1" descr="72540442_2543175035705359_8214673871895265280_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377" y="404811"/>
          <a:ext cx="630255" cy="627064"/>
        </a:xfrm>
        <a:prstGeom prst="rect">
          <a:avLst/>
        </a:prstGeom>
      </xdr:spPr>
    </xdr:pic>
    <xdr:clientData/>
  </xdr:twoCellAnchor>
  <xdr:twoCellAnchor editAs="oneCell">
    <xdr:from>
      <xdr:col>6</xdr:col>
      <xdr:colOff>373064</xdr:colOff>
      <xdr:row>2</xdr:row>
      <xdr:rowOff>23813</xdr:rowOff>
    </xdr:from>
    <xdr:to>
      <xdr:col>7</xdr:col>
      <xdr:colOff>396875</xdr:colOff>
      <xdr:row>3</xdr:row>
      <xdr:rowOff>325436</xdr:rowOff>
    </xdr:to>
    <xdr:pic>
      <xdr:nvPicPr>
        <xdr:cNvPr id="3" name="Obrázek 2" descr="stažený soub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16439" y="404813"/>
          <a:ext cx="633411" cy="63499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139702</xdr:colOff>
      <xdr:row>2</xdr:row>
      <xdr:rowOff>319086</xdr:rowOff>
    </xdr:from>
    <xdr:to>
      <xdr:col>1</xdr:col>
      <xdr:colOff>284182</xdr:colOff>
      <xdr:row>4</xdr:row>
      <xdr:rowOff>279400</xdr:rowOff>
    </xdr:to>
    <xdr:pic>
      <xdr:nvPicPr>
        <xdr:cNvPr id="2" name="Obrázek 1" descr="72540442_2543175035705359_8214673871895265280_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702" y="700086"/>
          <a:ext cx="630255" cy="627064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3</xdr:row>
      <xdr:rowOff>4763</xdr:rowOff>
    </xdr:from>
    <xdr:to>
      <xdr:col>6</xdr:col>
      <xdr:colOff>319086</xdr:colOff>
      <xdr:row>4</xdr:row>
      <xdr:rowOff>306386</xdr:rowOff>
    </xdr:to>
    <xdr:pic>
      <xdr:nvPicPr>
        <xdr:cNvPr id="3" name="Obrázek 2" descr="stažený soub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71925" y="719138"/>
          <a:ext cx="633411" cy="634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206377</xdr:colOff>
      <xdr:row>2</xdr:row>
      <xdr:rowOff>23811</xdr:rowOff>
    </xdr:from>
    <xdr:to>
      <xdr:col>1</xdr:col>
      <xdr:colOff>350857</xdr:colOff>
      <xdr:row>3</xdr:row>
      <xdr:rowOff>317500</xdr:rowOff>
    </xdr:to>
    <xdr:pic>
      <xdr:nvPicPr>
        <xdr:cNvPr id="2" name="Obrázek 1" descr="72540442_2543175035705359_8214673871895265280_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377" y="404811"/>
          <a:ext cx="628668" cy="627064"/>
        </a:xfrm>
        <a:prstGeom prst="rect">
          <a:avLst/>
        </a:prstGeom>
      </xdr:spPr>
    </xdr:pic>
    <xdr:clientData/>
  </xdr:twoCellAnchor>
  <xdr:twoCellAnchor editAs="oneCell">
    <xdr:from>
      <xdr:col>6</xdr:col>
      <xdr:colOff>373064</xdr:colOff>
      <xdr:row>2</xdr:row>
      <xdr:rowOff>23813</xdr:rowOff>
    </xdr:from>
    <xdr:to>
      <xdr:col>7</xdr:col>
      <xdr:colOff>396875</xdr:colOff>
      <xdr:row>3</xdr:row>
      <xdr:rowOff>325436</xdr:rowOff>
    </xdr:to>
    <xdr:pic>
      <xdr:nvPicPr>
        <xdr:cNvPr id="3" name="Obrázek 2" descr="stažený soub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4377" y="404813"/>
          <a:ext cx="634998" cy="6349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206377</xdr:colOff>
      <xdr:row>2</xdr:row>
      <xdr:rowOff>23811</xdr:rowOff>
    </xdr:from>
    <xdr:to>
      <xdr:col>1</xdr:col>
      <xdr:colOff>350857</xdr:colOff>
      <xdr:row>3</xdr:row>
      <xdr:rowOff>317500</xdr:rowOff>
    </xdr:to>
    <xdr:pic>
      <xdr:nvPicPr>
        <xdr:cNvPr id="2" name="Obrázek 1" descr="72540442_2543175035705359_8214673871895265280_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377" y="404811"/>
          <a:ext cx="630255" cy="627064"/>
        </a:xfrm>
        <a:prstGeom prst="rect">
          <a:avLst/>
        </a:prstGeom>
      </xdr:spPr>
    </xdr:pic>
    <xdr:clientData/>
  </xdr:twoCellAnchor>
  <xdr:twoCellAnchor editAs="oneCell">
    <xdr:from>
      <xdr:col>6</xdr:col>
      <xdr:colOff>373064</xdr:colOff>
      <xdr:row>2</xdr:row>
      <xdr:rowOff>23813</xdr:rowOff>
    </xdr:from>
    <xdr:to>
      <xdr:col>7</xdr:col>
      <xdr:colOff>396875</xdr:colOff>
      <xdr:row>3</xdr:row>
      <xdr:rowOff>325436</xdr:rowOff>
    </xdr:to>
    <xdr:pic>
      <xdr:nvPicPr>
        <xdr:cNvPr id="3" name="Obrázek 2" descr="stažený soub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16439" y="404813"/>
          <a:ext cx="633411" cy="6349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206377</xdr:colOff>
      <xdr:row>2</xdr:row>
      <xdr:rowOff>23811</xdr:rowOff>
    </xdr:from>
    <xdr:to>
      <xdr:col>1</xdr:col>
      <xdr:colOff>350857</xdr:colOff>
      <xdr:row>3</xdr:row>
      <xdr:rowOff>317500</xdr:rowOff>
    </xdr:to>
    <xdr:pic>
      <xdr:nvPicPr>
        <xdr:cNvPr id="2" name="Obrázek 1" descr="72540442_2543175035705359_8214673871895265280_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377" y="404811"/>
          <a:ext cx="630255" cy="627064"/>
        </a:xfrm>
        <a:prstGeom prst="rect">
          <a:avLst/>
        </a:prstGeom>
      </xdr:spPr>
    </xdr:pic>
    <xdr:clientData/>
  </xdr:twoCellAnchor>
  <xdr:twoCellAnchor editAs="oneCell">
    <xdr:from>
      <xdr:col>6</xdr:col>
      <xdr:colOff>373064</xdr:colOff>
      <xdr:row>2</xdr:row>
      <xdr:rowOff>23813</xdr:rowOff>
    </xdr:from>
    <xdr:to>
      <xdr:col>7</xdr:col>
      <xdr:colOff>396875</xdr:colOff>
      <xdr:row>3</xdr:row>
      <xdr:rowOff>325436</xdr:rowOff>
    </xdr:to>
    <xdr:pic>
      <xdr:nvPicPr>
        <xdr:cNvPr id="3" name="Obrázek 2" descr="stažený soub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16439" y="404813"/>
          <a:ext cx="633411" cy="6349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206377</xdr:colOff>
      <xdr:row>2</xdr:row>
      <xdr:rowOff>23811</xdr:rowOff>
    </xdr:from>
    <xdr:to>
      <xdr:col>1</xdr:col>
      <xdr:colOff>350857</xdr:colOff>
      <xdr:row>3</xdr:row>
      <xdr:rowOff>317500</xdr:rowOff>
    </xdr:to>
    <xdr:pic>
      <xdr:nvPicPr>
        <xdr:cNvPr id="2" name="Obrázek 1" descr="72540442_2543175035705359_8214673871895265280_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377" y="404811"/>
          <a:ext cx="630255" cy="627064"/>
        </a:xfrm>
        <a:prstGeom prst="rect">
          <a:avLst/>
        </a:prstGeom>
      </xdr:spPr>
    </xdr:pic>
    <xdr:clientData/>
  </xdr:twoCellAnchor>
  <xdr:twoCellAnchor editAs="oneCell">
    <xdr:from>
      <xdr:col>6</xdr:col>
      <xdr:colOff>373064</xdr:colOff>
      <xdr:row>2</xdr:row>
      <xdr:rowOff>23813</xdr:rowOff>
    </xdr:from>
    <xdr:to>
      <xdr:col>7</xdr:col>
      <xdr:colOff>396875</xdr:colOff>
      <xdr:row>3</xdr:row>
      <xdr:rowOff>325436</xdr:rowOff>
    </xdr:to>
    <xdr:pic>
      <xdr:nvPicPr>
        <xdr:cNvPr id="3" name="Obrázek 2" descr="stažený soub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16439" y="404813"/>
          <a:ext cx="633411" cy="6349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206377</xdr:colOff>
      <xdr:row>2</xdr:row>
      <xdr:rowOff>23811</xdr:rowOff>
    </xdr:from>
    <xdr:to>
      <xdr:col>1</xdr:col>
      <xdr:colOff>350857</xdr:colOff>
      <xdr:row>3</xdr:row>
      <xdr:rowOff>317500</xdr:rowOff>
    </xdr:to>
    <xdr:pic>
      <xdr:nvPicPr>
        <xdr:cNvPr id="2" name="Obrázek 1" descr="72540442_2543175035705359_8214673871895265280_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377" y="404811"/>
          <a:ext cx="630255" cy="627064"/>
        </a:xfrm>
        <a:prstGeom prst="rect">
          <a:avLst/>
        </a:prstGeom>
      </xdr:spPr>
    </xdr:pic>
    <xdr:clientData/>
  </xdr:twoCellAnchor>
  <xdr:twoCellAnchor editAs="oneCell">
    <xdr:from>
      <xdr:col>6</xdr:col>
      <xdr:colOff>373064</xdr:colOff>
      <xdr:row>2</xdr:row>
      <xdr:rowOff>23813</xdr:rowOff>
    </xdr:from>
    <xdr:to>
      <xdr:col>7</xdr:col>
      <xdr:colOff>396875</xdr:colOff>
      <xdr:row>3</xdr:row>
      <xdr:rowOff>325436</xdr:rowOff>
    </xdr:to>
    <xdr:pic>
      <xdr:nvPicPr>
        <xdr:cNvPr id="3" name="Obrázek 2" descr="stažený soub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16439" y="404813"/>
          <a:ext cx="633411" cy="6349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206377</xdr:colOff>
      <xdr:row>2</xdr:row>
      <xdr:rowOff>23811</xdr:rowOff>
    </xdr:from>
    <xdr:to>
      <xdr:col>1</xdr:col>
      <xdr:colOff>350857</xdr:colOff>
      <xdr:row>3</xdr:row>
      <xdr:rowOff>317500</xdr:rowOff>
    </xdr:to>
    <xdr:pic>
      <xdr:nvPicPr>
        <xdr:cNvPr id="2" name="Obrázek 1" descr="72540442_2543175035705359_8214673871895265280_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377" y="404811"/>
          <a:ext cx="630255" cy="627064"/>
        </a:xfrm>
        <a:prstGeom prst="rect">
          <a:avLst/>
        </a:prstGeom>
      </xdr:spPr>
    </xdr:pic>
    <xdr:clientData/>
  </xdr:twoCellAnchor>
  <xdr:twoCellAnchor editAs="oneCell">
    <xdr:from>
      <xdr:col>6</xdr:col>
      <xdr:colOff>373064</xdr:colOff>
      <xdr:row>2</xdr:row>
      <xdr:rowOff>23813</xdr:rowOff>
    </xdr:from>
    <xdr:to>
      <xdr:col>7</xdr:col>
      <xdr:colOff>396875</xdr:colOff>
      <xdr:row>3</xdr:row>
      <xdr:rowOff>325436</xdr:rowOff>
    </xdr:to>
    <xdr:pic>
      <xdr:nvPicPr>
        <xdr:cNvPr id="3" name="Obrázek 2" descr="stažený soub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16439" y="404813"/>
          <a:ext cx="633411" cy="63499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206377</xdr:colOff>
      <xdr:row>2</xdr:row>
      <xdr:rowOff>23811</xdr:rowOff>
    </xdr:from>
    <xdr:to>
      <xdr:col>1</xdr:col>
      <xdr:colOff>350857</xdr:colOff>
      <xdr:row>3</xdr:row>
      <xdr:rowOff>317500</xdr:rowOff>
    </xdr:to>
    <xdr:pic>
      <xdr:nvPicPr>
        <xdr:cNvPr id="2" name="Obrázek 1" descr="72540442_2543175035705359_8214673871895265280_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377" y="404811"/>
          <a:ext cx="630255" cy="627064"/>
        </a:xfrm>
        <a:prstGeom prst="rect">
          <a:avLst/>
        </a:prstGeom>
      </xdr:spPr>
    </xdr:pic>
    <xdr:clientData/>
  </xdr:twoCellAnchor>
  <xdr:twoCellAnchor editAs="oneCell">
    <xdr:from>
      <xdr:col>6</xdr:col>
      <xdr:colOff>373064</xdr:colOff>
      <xdr:row>2</xdr:row>
      <xdr:rowOff>23813</xdr:rowOff>
    </xdr:from>
    <xdr:to>
      <xdr:col>7</xdr:col>
      <xdr:colOff>396875</xdr:colOff>
      <xdr:row>3</xdr:row>
      <xdr:rowOff>325436</xdr:rowOff>
    </xdr:to>
    <xdr:pic>
      <xdr:nvPicPr>
        <xdr:cNvPr id="3" name="Obrázek 2" descr="stažený soub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26039" y="404813"/>
          <a:ext cx="633411" cy="63499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206377</xdr:colOff>
      <xdr:row>2</xdr:row>
      <xdr:rowOff>23811</xdr:rowOff>
    </xdr:from>
    <xdr:to>
      <xdr:col>1</xdr:col>
      <xdr:colOff>350857</xdr:colOff>
      <xdr:row>3</xdr:row>
      <xdr:rowOff>317500</xdr:rowOff>
    </xdr:to>
    <xdr:pic>
      <xdr:nvPicPr>
        <xdr:cNvPr id="2" name="Obrázek 1" descr="72540442_2543175035705359_8214673871895265280_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377" y="404811"/>
          <a:ext cx="630255" cy="627064"/>
        </a:xfrm>
        <a:prstGeom prst="rect">
          <a:avLst/>
        </a:prstGeom>
      </xdr:spPr>
    </xdr:pic>
    <xdr:clientData/>
  </xdr:twoCellAnchor>
  <xdr:twoCellAnchor editAs="oneCell">
    <xdr:from>
      <xdr:col>6</xdr:col>
      <xdr:colOff>373064</xdr:colOff>
      <xdr:row>2</xdr:row>
      <xdr:rowOff>23813</xdr:rowOff>
    </xdr:from>
    <xdr:to>
      <xdr:col>7</xdr:col>
      <xdr:colOff>396875</xdr:colOff>
      <xdr:row>3</xdr:row>
      <xdr:rowOff>325436</xdr:rowOff>
    </xdr:to>
    <xdr:pic>
      <xdr:nvPicPr>
        <xdr:cNvPr id="3" name="Obrázek 2" descr="stažený soub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16439" y="404813"/>
          <a:ext cx="633411" cy="634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</sheetPr>
  <dimension ref="A3:I20"/>
  <sheetViews>
    <sheetView topLeftCell="A2" zoomScaleNormal="100" workbookViewId="0">
      <selection activeCell="G17" sqref="G17"/>
    </sheetView>
  </sheetViews>
  <sheetFormatPr defaultRowHeight="15"/>
  <cols>
    <col min="1" max="1" width="7.28515625" customWidth="1"/>
    <col min="2" max="2" width="21.140625" customWidth="1"/>
    <col min="3" max="3" width="12.5703125" bestFit="1" customWidth="1"/>
    <col min="7" max="9" width="9.140625" customWidth="1"/>
  </cols>
  <sheetData>
    <row r="3" spans="1:9" ht="26.25">
      <c r="A3" s="43" t="s">
        <v>6</v>
      </c>
      <c r="B3" s="43"/>
      <c r="C3" s="43"/>
      <c r="D3" s="43"/>
      <c r="E3" s="43"/>
      <c r="F3" s="43"/>
      <c r="G3" s="43"/>
      <c r="H3" s="43"/>
      <c r="I3" s="2"/>
    </row>
    <row r="4" spans="1:9" ht="26.25">
      <c r="A4" s="44">
        <v>43876</v>
      </c>
      <c r="B4" s="44"/>
      <c r="C4" s="44"/>
      <c r="D4" s="44"/>
      <c r="E4" s="44"/>
      <c r="F4" s="44"/>
      <c r="G4" s="44"/>
      <c r="H4" s="44"/>
      <c r="I4" s="3"/>
    </row>
    <row r="5" spans="1:9" ht="26.25">
      <c r="B5" s="43" t="s">
        <v>7</v>
      </c>
      <c r="C5" s="43"/>
      <c r="D5" s="43"/>
      <c r="E5" s="43"/>
      <c r="F5" s="43"/>
      <c r="G5" s="43"/>
    </row>
    <row r="6" spans="1:9">
      <c r="B6" s="45" t="s">
        <v>8</v>
      </c>
      <c r="C6" s="45"/>
      <c r="D6" s="45"/>
      <c r="E6" s="45"/>
      <c r="F6" s="45"/>
      <c r="G6" s="45"/>
      <c r="H6" s="1"/>
      <c r="I6" s="1"/>
    </row>
    <row r="7" spans="1:9"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1:9">
      <c r="A8">
        <v>1</v>
      </c>
      <c r="B8" s="13" t="s">
        <v>42</v>
      </c>
      <c r="C8" s="13" t="s">
        <v>44</v>
      </c>
      <c r="D8" s="5">
        <v>9.1999999999999993</v>
      </c>
      <c r="E8" s="5">
        <v>8.5500000000000007</v>
      </c>
      <c r="F8" s="5">
        <f>SUM(D8:E8)</f>
        <v>17.75</v>
      </c>
      <c r="G8" s="5">
        <f>_xlfn.RANK.EQ(F8,$F$8:$F$20,0)</f>
        <v>9</v>
      </c>
    </row>
    <row r="9" spans="1:9">
      <c r="A9">
        <v>2</v>
      </c>
      <c r="B9" s="13" t="s">
        <v>43</v>
      </c>
      <c r="C9" s="13" t="s">
        <v>44</v>
      </c>
      <c r="D9" s="5">
        <v>9.6</v>
      </c>
      <c r="E9" s="5">
        <v>9.65</v>
      </c>
      <c r="F9" s="5">
        <f t="shared" ref="F9:F20" si="0">SUM(D9:E9)</f>
        <v>19.25</v>
      </c>
      <c r="G9" s="11">
        <f t="shared" ref="G9:G20" si="1">_xlfn.RANK.EQ(F9,$F$8:$F$20,0)</f>
        <v>1</v>
      </c>
    </row>
    <row r="10" spans="1:9">
      <c r="A10">
        <v>3</v>
      </c>
      <c r="B10" s="5" t="s">
        <v>107</v>
      </c>
      <c r="C10" s="5" t="s">
        <v>108</v>
      </c>
      <c r="D10" s="5">
        <v>8.85</v>
      </c>
      <c r="E10" s="5">
        <v>8.5500000000000007</v>
      </c>
      <c r="F10" s="5">
        <f t="shared" si="0"/>
        <v>17.399999999999999</v>
      </c>
      <c r="G10" s="5">
        <f t="shared" si="1"/>
        <v>10</v>
      </c>
    </row>
    <row r="11" spans="1:9">
      <c r="A11">
        <v>4</v>
      </c>
      <c r="B11" s="5" t="s">
        <v>25</v>
      </c>
      <c r="C11" s="5" t="s">
        <v>18</v>
      </c>
      <c r="D11" s="5">
        <v>8.9499999999999993</v>
      </c>
      <c r="E11" s="5">
        <v>8.85</v>
      </c>
      <c r="F11" s="5">
        <f t="shared" si="0"/>
        <v>17.799999999999997</v>
      </c>
      <c r="G11" s="5">
        <f t="shared" si="1"/>
        <v>8</v>
      </c>
    </row>
    <row r="12" spans="1:9">
      <c r="A12">
        <v>5</v>
      </c>
      <c r="B12" s="36" t="s">
        <v>31</v>
      </c>
      <c r="C12" s="5" t="s">
        <v>26</v>
      </c>
      <c r="D12" s="5"/>
      <c r="E12" s="5"/>
      <c r="F12" s="5">
        <f t="shared" si="0"/>
        <v>0</v>
      </c>
      <c r="G12" s="5">
        <f t="shared" si="1"/>
        <v>11</v>
      </c>
    </row>
    <row r="13" spans="1:9">
      <c r="A13">
        <v>6</v>
      </c>
      <c r="B13" s="5" t="s">
        <v>27</v>
      </c>
      <c r="C13" s="5" t="s">
        <v>26</v>
      </c>
      <c r="D13" s="5">
        <v>9.25</v>
      </c>
      <c r="E13" s="5">
        <v>8.6999999999999993</v>
      </c>
      <c r="F13" s="5">
        <f t="shared" si="0"/>
        <v>17.95</v>
      </c>
      <c r="G13" s="5">
        <f t="shared" si="1"/>
        <v>6</v>
      </c>
    </row>
    <row r="14" spans="1:9">
      <c r="A14">
        <v>7</v>
      </c>
      <c r="B14" s="5" t="s">
        <v>29</v>
      </c>
      <c r="C14" s="5" t="s">
        <v>26</v>
      </c>
      <c r="D14" s="5">
        <v>9.25</v>
      </c>
      <c r="E14" s="5">
        <v>9.0500000000000007</v>
      </c>
      <c r="F14" s="5">
        <f t="shared" si="0"/>
        <v>18.3</v>
      </c>
      <c r="G14" s="5">
        <f t="shared" si="1"/>
        <v>4</v>
      </c>
    </row>
    <row r="15" spans="1:9">
      <c r="A15">
        <v>8</v>
      </c>
      <c r="B15" s="23" t="s">
        <v>28</v>
      </c>
      <c r="C15" s="5" t="s">
        <v>26</v>
      </c>
      <c r="D15" s="5"/>
      <c r="E15" s="5"/>
      <c r="F15" s="5">
        <f t="shared" si="0"/>
        <v>0</v>
      </c>
      <c r="G15" s="5">
        <f t="shared" si="1"/>
        <v>11</v>
      </c>
    </row>
    <row r="16" spans="1:9">
      <c r="A16">
        <v>9</v>
      </c>
      <c r="B16" s="23" t="s">
        <v>30</v>
      </c>
      <c r="C16" s="5" t="s">
        <v>26</v>
      </c>
      <c r="D16" s="5"/>
      <c r="E16" s="5"/>
      <c r="F16" s="5">
        <f t="shared" si="0"/>
        <v>0</v>
      </c>
      <c r="G16" s="5">
        <f t="shared" si="1"/>
        <v>11</v>
      </c>
    </row>
    <row r="17" spans="1:7">
      <c r="A17">
        <v>10</v>
      </c>
      <c r="B17" s="5" t="s">
        <v>137</v>
      </c>
      <c r="C17" s="5" t="s">
        <v>98</v>
      </c>
      <c r="D17" s="5">
        <v>9.3000000000000007</v>
      </c>
      <c r="E17" s="5">
        <v>9.3000000000000007</v>
      </c>
      <c r="F17" s="5">
        <f t="shared" si="0"/>
        <v>18.600000000000001</v>
      </c>
      <c r="G17" s="42">
        <f t="shared" si="1"/>
        <v>3</v>
      </c>
    </row>
    <row r="18" spans="1:7">
      <c r="A18">
        <v>11</v>
      </c>
      <c r="B18" s="21" t="s">
        <v>138</v>
      </c>
      <c r="C18" s="5" t="s">
        <v>98</v>
      </c>
      <c r="D18" s="5">
        <v>9.5</v>
      </c>
      <c r="E18" s="5">
        <v>9.5</v>
      </c>
      <c r="F18" s="5">
        <f t="shared" si="0"/>
        <v>19</v>
      </c>
      <c r="G18" s="41">
        <f t="shared" si="1"/>
        <v>2</v>
      </c>
    </row>
    <row r="19" spans="1:7">
      <c r="A19">
        <v>12</v>
      </c>
      <c r="B19" s="21" t="s">
        <v>139</v>
      </c>
      <c r="C19" s="5" t="s">
        <v>98</v>
      </c>
      <c r="D19" s="5">
        <v>8.9499999999999993</v>
      </c>
      <c r="E19" s="5">
        <v>9.1</v>
      </c>
      <c r="F19" s="5">
        <f t="shared" si="0"/>
        <v>18.049999999999997</v>
      </c>
      <c r="G19" s="5">
        <f t="shared" si="1"/>
        <v>5</v>
      </c>
    </row>
    <row r="20" spans="1:7">
      <c r="A20">
        <v>13</v>
      </c>
      <c r="B20" s="21" t="s">
        <v>140</v>
      </c>
      <c r="C20" s="5" t="s">
        <v>98</v>
      </c>
      <c r="D20" s="5">
        <v>9.15</v>
      </c>
      <c r="E20" s="5">
        <v>8.75</v>
      </c>
      <c r="F20" s="5">
        <f t="shared" si="0"/>
        <v>17.899999999999999</v>
      </c>
      <c r="G20" s="5">
        <f t="shared" si="1"/>
        <v>7</v>
      </c>
    </row>
  </sheetData>
  <mergeCells count="4">
    <mergeCell ref="A3:H3"/>
    <mergeCell ref="A4:H4"/>
    <mergeCell ref="B5:G5"/>
    <mergeCell ref="B6:G6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3:I17"/>
  <sheetViews>
    <sheetView topLeftCell="A3" zoomScaleNormal="100" workbookViewId="0">
      <selection activeCell="K27" sqref="K27"/>
    </sheetView>
  </sheetViews>
  <sheetFormatPr defaultRowHeight="15"/>
  <cols>
    <col min="1" max="1" width="7.28515625" customWidth="1"/>
    <col min="2" max="2" width="17.5703125" customWidth="1"/>
    <col min="3" max="3" width="13.7109375" customWidth="1"/>
    <col min="7" max="9" width="9.140625" customWidth="1"/>
  </cols>
  <sheetData>
    <row r="3" spans="1:9" ht="26.25">
      <c r="A3" s="43" t="s">
        <v>6</v>
      </c>
      <c r="B3" s="43"/>
      <c r="C3" s="43"/>
      <c r="D3" s="43"/>
      <c r="E3" s="43"/>
      <c r="F3" s="43"/>
      <c r="G3" s="43"/>
      <c r="H3" s="43"/>
      <c r="I3" s="2"/>
    </row>
    <row r="4" spans="1:9" ht="26.25">
      <c r="A4" s="44">
        <v>43876</v>
      </c>
      <c r="B4" s="44"/>
      <c r="C4" s="44"/>
      <c r="D4" s="44"/>
      <c r="E4" s="44"/>
      <c r="F4" s="44"/>
      <c r="G4" s="44"/>
      <c r="H4" s="44"/>
      <c r="I4" s="3"/>
    </row>
    <row r="5" spans="1:9" ht="26.25">
      <c r="B5" s="43" t="s">
        <v>7</v>
      </c>
      <c r="C5" s="43"/>
      <c r="D5" s="43"/>
      <c r="E5" s="43"/>
      <c r="F5" s="43"/>
      <c r="G5" s="43"/>
    </row>
    <row r="6" spans="1:9">
      <c r="B6" s="47" t="s">
        <v>14</v>
      </c>
      <c r="C6" s="47"/>
      <c r="D6" s="47"/>
      <c r="E6" s="47"/>
      <c r="F6" s="47"/>
      <c r="G6" s="47"/>
      <c r="H6" s="1"/>
      <c r="I6" s="1"/>
    </row>
    <row r="7" spans="1:9"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1:9">
      <c r="A8">
        <v>1</v>
      </c>
      <c r="B8" s="23" t="s">
        <v>96</v>
      </c>
      <c r="C8" s="5" t="s">
        <v>85</v>
      </c>
      <c r="D8" s="5"/>
      <c r="E8" s="5"/>
      <c r="F8" s="5">
        <f>SUM(D8:E8)</f>
        <v>0</v>
      </c>
      <c r="G8" s="5">
        <f>_xlfn.RANK.EQ(F8,$F$8:$F$12,0)</f>
        <v>5</v>
      </c>
    </row>
    <row r="9" spans="1:9">
      <c r="A9">
        <v>2</v>
      </c>
      <c r="B9" s="5" t="s">
        <v>79</v>
      </c>
      <c r="C9" s="5" t="s">
        <v>75</v>
      </c>
      <c r="D9" s="5">
        <v>7</v>
      </c>
      <c r="E9" s="5">
        <v>8.26</v>
      </c>
      <c r="F9" s="5">
        <f t="shared" ref="F9:F12" si="0">SUM(D9:E9)</f>
        <v>15.26</v>
      </c>
      <c r="G9" s="5">
        <f t="shared" ref="G9:G12" si="1">_xlfn.RANK.EQ(F9,$F$8:$F$12,0)</f>
        <v>4</v>
      </c>
    </row>
    <row r="10" spans="1:9">
      <c r="A10">
        <v>3</v>
      </c>
      <c r="B10" s="5" t="s">
        <v>97</v>
      </c>
      <c r="C10" s="5" t="s">
        <v>98</v>
      </c>
      <c r="D10" s="5">
        <v>8.5</v>
      </c>
      <c r="E10" s="5">
        <v>9.1</v>
      </c>
      <c r="F10" s="5">
        <f t="shared" si="0"/>
        <v>17.600000000000001</v>
      </c>
      <c r="G10" s="41">
        <f t="shared" si="1"/>
        <v>2</v>
      </c>
    </row>
    <row r="11" spans="1:9">
      <c r="A11">
        <v>4</v>
      </c>
      <c r="B11" s="5" t="s">
        <v>99</v>
      </c>
      <c r="C11" s="5" t="s">
        <v>98</v>
      </c>
      <c r="D11" s="5">
        <v>9.15</v>
      </c>
      <c r="E11" s="5">
        <v>9.5299999999999994</v>
      </c>
      <c r="F11" s="5">
        <f t="shared" si="0"/>
        <v>18.68</v>
      </c>
      <c r="G11" s="11">
        <f t="shared" si="1"/>
        <v>1</v>
      </c>
    </row>
    <row r="12" spans="1:9">
      <c r="A12">
        <v>5</v>
      </c>
      <c r="B12" s="5" t="s">
        <v>109</v>
      </c>
      <c r="C12" s="5" t="s">
        <v>108</v>
      </c>
      <c r="D12" s="5">
        <v>8.15</v>
      </c>
      <c r="E12" s="5">
        <v>9.16</v>
      </c>
      <c r="F12" s="5">
        <f t="shared" si="0"/>
        <v>17.310000000000002</v>
      </c>
      <c r="G12" s="42">
        <f t="shared" si="1"/>
        <v>3</v>
      </c>
    </row>
    <row r="13" spans="1:9">
      <c r="A13" s="19"/>
      <c r="B13" s="19"/>
      <c r="C13" s="19"/>
      <c r="D13" s="19"/>
      <c r="E13" s="19"/>
      <c r="F13" s="19"/>
      <c r="G13" s="19"/>
    </row>
    <row r="14" spans="1:9">
      <c r="A14" s="19"/>
      <c r="B14" s="19"/>
      <c r="C14" s="19"/>
      <c r="D14" s="19"/>
      <c r="E14" s="19"/>
      <c r="F14" s="19"/>
      <c r="G14" s="19"/>
    </row>
    <row r="15" spans="1:9">
      <c r="A15" s="19"/>
      <c r="B15" s="19"/>
      <c r="C15" s="19"/>
      <c r="D15" s="19"/>
      <c r="E15" s="19"/>
      <c r="F15" s="19"/>
      <c r="G15" s="19"/>
    </row>
    <row r="16" spans="1:9">
      <c r="B16" s="19"/>
      <c r="C16" s="19"/>
      <c r="D16" s="19"/>
      <c r="E16" s="19"/>
      <c r="F16" s="19"/>
      <c r="G16" s="19"/>
    </row>
    <row r="17" spans="2:7">
      <c r="B17" s="19"/>
      <c r="C17" s="19"/>
      <c r="D17" s="19"/>
      <c r="E17" s="19"/>
      <c r="F17" s="19"/>
      <c r="G17" s="19"/>
    </row>
  </sheetData>
  <mergeCells count="4">
    <mergeCell ref="A3:H3"/>
    <mergeCell ref="A4:H4"/>
    <mergeCell ref="B5:G5"/>
    <mergeCell ref="B6:G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3:G55"/>
  <sheetViews>
    <sheetView tabSelected="1" zoomScaleNormal="100" workbookViewId="0">
      <selection activeCell="J15" sqref="J15"/>
    </sheetView>
  </sheetViews>
  <sheetFormatPr defaultRowHeight="15"/>
  <cols>
    <col min="1" max="1" width="7.28515625" customWidth="1"/>
    <col min="2" max="2" width="19" customWidth="1"/>
    <col min="3" max="3" width="19.28515625" customWidth="1"/>
    <col min="5" max="5" width="20.42578125" bestFit="1" customWidth="1"/>
    <col min="6" max="6" width="11.28515625" customWidth="1"/>
    <col min="7" max="7" width="9.140625" customWidth="1"/>
  </cols>
  <sheetData>
    <row r="3" spans="1:7" ht="26.25">
      <c r="A3" s="43" t="s">
        <v>6</v>
      </c>
      <c r="B3" s="43"/>
      <c r="C3" s="43"/>
      <c r="D3" s="43"/>
      <c r="E3" s="43"/>
      <c r="F3" s="43"/>
      <c r="G3" s="2"/>
    </row>
    <row r="4" spans="1:7" ht="26.25">
      <c r="A4" s="44">
        <v>43876</v>
      </c>
      <c r="B4" s="44"/>
      <c r="C4" s="44"/>
      <c r="D4" s="44"/>
      <c r="E4" s="44"/>
      <c r="F4" s="44"/>
      <c r="G4" s="3"/>
    </row>
    <row r="5" spans="1:7" ht="26.25">
      <c r="B5" s="43" t="s">
        <v>7</v>
      </c>
      <c r="C5" s="43"/>
      <c r="D5" s="43"/>
      <c r="E5" s="43"/>
      <c r="F5" s="43"/>
    </row>
    <row r="6" spans="1:7" ht="15.75" thickBot="1">
      <c r="B6" s="48" t="s">
        <v>16</v>
      </c>
      <c r="C6" s="48"/>
      <c r="D6" s="48"/>
      <c r="E6" s="48"/>
      <c r="F6" s="48"/>
      <c r="G6" s="1"/>
    </row>
    <row r="7" spans="1:7">
      <c r="B7" s="6" t="s">
        <v>1</v>
      </c>
      <c r="C7" s="7" t="s">
        <v>0</v>
      </c>
      <c r="D7" s="7" t="s">
        <v>4</v>
      </c>
      <c r="E7" s="7" t="s">
        <v>17</v>
      </c>
      <c r="F7" s="8" t="s">
        <v>5</v>
      </c>
    </row>
    <row r="8" spans="1:7">
      <c r="B8" s="32"/>
      <c r="C8" s="10" t="s">
        <v>134</v>
      </c>
      <c r="D8" s="10">
        <f>SUMIFS(List1!$C$2:$C$60,List1!$B$2:$B$60,$B$10,List1!$E$2:$E$60,1)</f>
        <v>19</v>
      </c>
      <c r="E8" s="29">
        <f>IF(OR(G8=0,G9=0,G10=0,G11=0,G12=0,G13=0),"potřeba ruční korekce",SUM(D8:D13))</f>
        <v>111.229</v>
      </c>
      <c r="F8" s="49" t="s">
        <v>160</v>
      </c>
      <c r="G8">
        <f>COUNTIFS(List1!$B$2:$B$60,'ZÁVOD TÝMŮ'!$B$10,List1!$C$2:$C$60,'ZÁVOD TÝMŮ'!D8)</f>
        <v>2</v>
      </c>
    </row>
    <row r="9" spans="1:7">
      <c r="B9" s="33"/>
      <c r="C9" s="10" t="str">
        <f>VLOOKUP(D9,List1!$C$37:$D$51,2,0)</f>
        <v>Hamáčková Anežka</v>
      </c>
      <c r="D9" s="10">
        <f>SUMIFS(List1!$C$2:$C$60,List1!$B$2:$B$60,$B$10,List1!$E$2:$E$60,2)</f>
        <v>19</v>
      </c>
      <c r="E9" s="30"/>
      <c r="F9" s="50"/>
      <c r="G9">
        <f>COUNTIFS(List1!$B$2:$B$60,'ZÁVOD TÝMŮ'!$B$10,List1!$C$2:$C$60,'ZÁVOD TÝMŮ'!D9)</f>
        <v>2</v>
      </c>
    </row>
    <row r="10" spans="1:7">
      <c r="B10" s="33" t="s">
        <v>147</v>
      </c>
      <c r="C10" s="9" t="str">
        <f>VLOOKUP(D10,List1!$I$23:$J$29,2,0)</f>
        <v>Závodná Tamara</v>
      </c>
      <c r="D10" s="9">
        <f>SUMIFS(List1!$I$2:$I$39,List1!$H$2:$H$39,'ZÁVOD TÝMŮ'!$B$10,List1!$K$2:$K$39,1)</f>
        <v>18.216000000000001</v>
      </c>
      <c r="E10" s="30"/>
      <c r="F10" s="50"/>
      <c r="G10">
        <f>COUNTIFS(List1!$H$2:$H$39,'ZÁVOD TÝMŮ'!$B$10,List1!$I$2:$I$39,'ZÁVOD TÝMŮ'!D10)</f>
        <v>1</v>
      </c>
    </row>
    <row r="11" spans="1:7">
      <c r="B11" s="33"/>
      <c r="C11" s="9" t="str">
        <f>VLOOKUP(D11,List1!$I$23:$J$29,2,0)</f>
        <v>Janičová Karin</v>
      </c>
      <c r="D11" s="9">
        <f>SUMIFS(List1!$I$2:$I$39,List1!$H$2:$H$39,'ZÁVOD TÝMŮ'!$B$10,List1!$K$2:$K$39,2)</f>
        <v>18.2</v>
      </c>
      <c r="E11" s="30"/>
      <c r="F11" s="50"/>
      <c r="G11">
        <f>COUNTIFS(List1!$H$2:$H$39,'ZÁVOD TÝMŮ'!$B$10,List1!$I$2:$I$39,'ZÁVOD TÝMŮ'!D11)</f>
        <v>1</v>
      </c>
    </row>
    <row r="12" spans="1:7">
      <c r="B12" s="33"/>
      <c r="C12" s="11" t="str">
        <f>VLOOKUP(D12,List1!$O$22:$P$26,2,0)</f>
        <v>Tobišková Kristýna</v>
      </c>
      <c r="D12" s="11">
        <f>SUMIFS(List1!$O$2:$O$40,List1!$N$2:$N$40,'ZÁVOD TÝMŮ'!$B$10,List1!$Q$2:$Q$40,1)</f>
        <v>18.68</v>
      </c>
      <c r="E12" s="30"/>
      <c r="F12" s="50"/>
      <c r="G12">
        <f>COUNTIFS(List1!$N$2:$N$40,'ZÁVOD TÝMŮ'!$B$10,List1!$O$2:$O$40,'ZÁVOD TÝMŮ'!D12)</f>
        <v>1</v>
      </c>
    </row>
    <row r="13" spans="1:7" ht="15.75" thickBot="1">
      <c r="B13" s="34"/>
      <c r="C13" s="11" t="str">
        <f>VLOOKUP(D13,List1!$O$22:$P$26,2,0)</f>
        <v>Pacáková Adéla</v>
      </c>
      <c r="D13" s="11">
        <f>SUMIFS(List1!$O$2:$O$40,List1!$N$2:$N$40,'ZÁVOD TÝMŮ'!$B$10,List1!$Q$2:$Q$40,2)</f>
        <v>18.132999999999999</v>
      </c>
      <c r="E13" s="31"/>
      <c r="F13" s="51"/>
      <c r="G13">
        <f>COUNTIFS(List1!$N$2:$N$40,'ZÁVOD TÝMŮ'!$B$10,List1!$O$2:$O$40,'ZÁVOD TÝMŮ'!D13)</f>
        <v>1</v>
      </c>
    </row>
    <row r="14" spans="1:7">
      <c r="B14" s="6" t="s">
        <v>1</v>
      </c>
      <c r="C14" s="7" t="s">
        <v>0</v>
      </c>
      <c r="D14" s="7" t="s">
        <v>4</v>
      </c>
      <c r="E14" s="7" t="s">
        <v>17</v>
      </c>
      <c r="F14" s="8" t="s">
        <v>5</v>
      </c>
    </row>
    <row r="15" spans="1:7">
      <c r="B15" s="32"/>
      <c r="C15" s="10" t="str">
        <f>VLOOKUP(D15,List1!$C$53:$D$54,2,0)</f>
        <v>Cinková Nicol</v>
      </c>
      <c r="D15" s="10">
        <f>SUMIFS(List1!$C$2:$C$60,List1!$B$2:$B$60,$B$17,List1!$E$2:$E$60,1)</f>
        <v>18.299999999999997</v>
      </c>
      <c r="E15" s="29"/>
      <c r="F15" s="49"/>
      <c r="G15">
        <f>COUNTIFS(List1!$B$2:$B$60,'ZÁVOD TÝMŮ'!$B$17,List1!$C$2:$C$60,'ZÁVOD TÝMŮ'!D15)</f>
        <v>1</v>
      </c>
    </row>
    <row r="16" spans="1:7">
      <c r="B16" s="33"/>
      <c r="C16" s="10" t="str">
        <f>VLOOKUP(D16,List1!$C$53:$D$54,2,0)</f>
        <v>Marková Sofie</v>
      </c>
      <c r="D16" s="10">
        <f>SUMIFS(List1!$C$2:$C$60,List1!$B$2:$B$60,$B$17,List1!$E$2:$E$60,2)</f>
        <v>0</v>
      </c>
      <c r="E16" s="30"/>
      <c r="F16" s="50"/>
      <c r="G16">
        <f>COUNTIFS(List1!$B$2:$B$60,'ZÁVOD TÝMŮ'!$B$17,List1!$C$2:$C$60,'ZÁVOD TÝMŮ'!D16)</f>
        <v>1</v>
      </c>
    </row>
    <row r="17" spans="2:7">
      <c r="B17" s="33" t="s">
        <v>148</v>
      </c>
      <c r="C17" s="9" t="str">
        <f>VLOOKUP(D17,List1!I31:J31,2,0)</f>
        <v>Rýdlová Natali</v>
      </c>
      <c r="D17" s="9">
        <f>SUMIFS(List1!$I$2:$I$39,List1!$H$2:$H$39,'ZÁVOD TÝMŮ'!$B$17,List1!$K$2:$K$39,1)</f>
        <v>16.866</v>
      </c>
      <c r="E17" s="30" t="s">
        <v>157</v>
      </c>
      <c r="F17" s="50"/>
      <c r="G17">
        <f>COUNTIFS(List1!$H$2:$H$39,'ZÁVOD TÝMŮ'!$B$17,List1!$I$2:$I$39,'ZÁVOD TÝMŮ'!D17)</f>
        <v>1</v>
      </c>
    </row>
    <row r="18" spans="2:7">
      <c r="B18" s="33"/>
      <c r="C18" s="9"/>
      <c r="D18" s="9">
        <f>SUMIFS(List1!$I$2:$I$39,List1!$H$2:$H$39,'ZÁVOD TÝMŮ'!$B$17,List1!$K$2:$K$39,2)</f>
        <v>0</v>
      </c>
      <c r="E18" s="30" t="s">
        <v>158</v>
      </c>
      <c r="F18" s="50"/>
      <c r="G18">
        <f>COUNTIFS(List1!$H$2:$H$39,'ZÁVOD TÝMŮ'!$B$17,List1!$I$2:$I$39,'ZÁVOD TÝMŮ'!D18)</f>
        <v>0</v>
      </c>
    </row>
    <row r="19" spans="2:7">
      <c r="B19" s="33"/>
      <c r="C19" s="11" t="str">
        <f>VLOOKUP(D19,List1!$O$28:$P$30,2,0)</f>
        <v>Zelená Kristýna</v>
      </c>
      <c r="D19" s="11">
        <f>SUMIFS(List1!$O$2:$O$40,List1!$N$2:$N$40,'ZÁVOD TÝMŮ'!$B$17,List1!$Q$2:$Q$40,1)</f>
        <v>15.450000000000001</v>
      </c>
      <c r="E19" s="30"/>
      <c r="F19" s="50"/>
      <c r="G19">
        <f>COUNTIFS(List1!$N$2:$N$40,'ZÁVOD TÝMŮ'!$B$17,List1!$O$2:$O$40,'ZÁVOD TÝMŮ'!D19)</f>
        <v>1</v>
      </c>
    </row>
    <row r="20" spans="2:7" ht="15.75" thickBot="1">
      <c r="B20" s="34"/>
      <c r="C20" s="11" t="str">
        <f>VLOOKUP(D20,List1!$O$28:$P$30,2,0)</f>
        <v xml:space="preserve">Řehůřková Lucie </v>
      </c>
      <c r="D20" s="11">
        <f>SUMIFS(List1!$O$2:$O$40,List1!$N$2:$N$40,'ZÁVOD TÝMŮ'!$B$17,List1!$Q$2:$Q$40,2)</f>
        <v>15.26</v>
      </c>
      <c r="E20" s="31"/>
      <c r="F20" s="51"/>
      <c r="G20">
        <f>COUNTIFS(List1!$N$2:$N$40,'ZÁVOD TÝMŮ'!$B$17,List1!$O$2:$O$40,'ZÁVOD TÝMŮ'!D20)</f>
        <v>1</v>
      </c>
    </row>
    <row r="21" spans="2:7">
      <c r="B21" s="6" t="s">
        <v>1</v>
      </c>
      <c r="C21" s="7" t="s">
        <v>0</v>
      </c>
      <c r="D21" s="7" t="s">
        <v>4</v>
      </c>
      <c r="E21" s="7" t="s">
        <v>17</v>
      </c>
      <c r="F21" s="8" t="s">
        <v>5</v>
      </c>
    </row>
    <row r="22" spans="2:7">
      <c r="B22" s="32"/>
      <c r="C22" s="10" t="str">
        <f>VLOOKUP(D22,List1!$C$18:$D$21,2,0)</f>
        <v>Koutská Lucie</v>
      </c>
      <c r="D22" s="10">
        <f>SUMIFS(List1!$C$2:$C$60,List1!$B$2:$B$60,$B$24,List1!$E$2:$E$60,1)</f>
        <v>17.399999999999999</v>
      </c>
      <c r="E22" s="29">
        <f>IF(OR(G22=0,G23=0,G24=0,G25=0,G26=0,G27=0),"potřeba ruční korekce",SUM(D22:D27))</f>
        <v>100.99199999999999</v>
      </c>
      <c r="F22" s="49" t="s">
        <v>162</v>
      </c>
      <c r="G22">
        <f>COUNTIFS(List1!$B$2:$B$60,'ZÁVOD TÝMŮ'!$B$24,List1!$C$2:$C$60,'ZÁVOD TÝMŮ'!D22)</f>
        <v>1</v>
      </c>
    </row>
    <row r="23" spans="2:7">
      <c r="B23" s="33"/>
      <c r="C23" s="10" t="str">
        <f>VLOOKUP(D23,List1!$C$18:$D$21,2,0)</f>
        <v>Řeháková Karolína</v>
      </c>
      <c r="D23" s="10">
        <f>SUMIFS(List1!$C$2:$C$60,List1!$B$2:$B$60,$B$24,List1!$E$2:$E$60,2)</f>
        <v>15.7</v>
      </c>
      <c r="E23" s="30"/>
      <c r="F23" s="50"/>
      <c r="G23">
        <f>COUNTIFS(List1!$B$2:$B$60,'ZÁVOD TÝMŮ'!$B$24,List1!$C$2:$C$60,'ZÁVOD TÝMŮ'!D23)</f>
        <v>1</v>
      </c>
    </row>
    <row r="24" spans="2:7">
      <c r="B24" s="33" t="s">
        <v>149</v>
      </c>
      <c r="C24" s="9" t="str">
        <f>VLOOKUP(D24,List1!$I$12:$J$13,2,0)</f>
        <v>Šrůtková Vendula</v>
      </c>
      <c r="D24" s="9">
        <f>SUMIFS(List1!$I$2:$I$39,List1!$H$2:$H$39,'ZÁVOD TÝMŮ'!$B$24,List1!$K$2:$K$39,1)</f>
        <v>17.166</v>
      </c>
      <c r="E24" s="30"/>
      <c r="F24" s="50"/>
      <c r="G24">
        <f>COUNTIFS(List1!$H$2:$H$39,'ZÁVOD TÝMŮ'!$B$24,List1!$I$2:$I$39,'ZÁVOD TÝMŮ'!D24)</f>
        <v>1</v>
      </c>
    </row>
    <row r="25" spans="2:7">
      <c r="B25" s="33"/>
      <c r="C25" s="9" t="str">
        <f>VLOOKUP(D25,List1!$I$12:$J$13,2,0)</f>
        <v>Notková Stela</v>
      </c>
      <c r="D25" s="9">
        <f>SUMIFS(List1!$I$2:$I$39,List1!$H$2:$H$39,'ZÁVOD TÝMŮ'!$B$24,List1!$K$2:$K$39,2)</f>
        <v>17.065999999999999</v>
      </c>
      <c r="E25" s="30"/>
      <c r="F25" s="50"/>
      <c r="G25">
        <f>COUNTIFS(List1!$H$2:$H$39,'ZÁVOD TÝMŮ'!$B$24,List1!$I$2:$I$39,'ZÁVOD TÝMŮ'!D25)</f>
        <v>1</v>
      </c>
    </row>
    <row r="26" spans="2:7">
      <c r="B26" s="33"/>
      <c r="C26" s="11" t="str">
        <f>VLOOKUP(D26,List1!$O$10:$P$14,2,0)</f>
        <v>Notková Barbora</v>
      </c>
      <c r="D26" s="11">
        <f>SUMIFS(List1!$O$2:$O$40,List1!$N$2:$N$40,'ZÁVOD TÝMŮ'!$B$24,List1!$Q$2:$Q$40,1)</f>
        <v>17.310000000000002</v>
      </c>
      <c r="E26" s="30"/>
      <c r="F26" s="50"/>
      <c r="G26">
        <f>COUNTIFS(List1!$N$2:$N$40,'ZÁVOD TÝMŮ'!$B$24,List1!$O$2:$O$40,'ZÁVOD TÝMŮ'!D26)</f>
        <v>1</v>
      </c>
    </row>
    <row r="27" spans="2:7" ht="15.75" thickBot="1">
      <c r="B27" s="34"/>
      <c r="C27" s="11" t="str">
        <f>VLOOKUP(D27,List1!$O$10:$P$14,2,0)</f>
        <v>Scholzová Tereza</v>
      </c>
      <c r="D27" s="11">
        <f>SUMIFS(List1!$O$2:$O$40,List1!$N$2:$N$40,'ZÁVOD TÝMŮ'!$B$24,List1!$Q$2:$Q$40,2)</f>
        <v>16.350000000000001</v>
      </c>
      <c r="E27" s="31"/>
      <c r="F27" s="51"/>
      <c r="G27">
        <f>COUNTIFS(List1!$N$2:$N$40,'ZÁVOD TÝMŮ'!$B$24,List1!$O$2:$O$40,'ZÁVOD TÝMŮ'!D27)</f>
        <v>1</v>
      </c>
    </row>
    <row r="28" spans="2:7">
      <c r="B28" s="6" t="s">
        <v>1</v>
      </c>
      <c r="C28" s="7" t="s">
        <v>0</v>
      </c>
      <c r="D28" s="7" t="s">
        <v>4</v>
      </c>
      <c r="E28" s="7" t="s">
        <v>17</v>
      </c>
      <c r="F28" s="8" t="s">
        <v>5</v>
      </c>
    </row>
    <row r="29" spans="2:7">
      <c r="B29" s="32"/>
      <c r="C29" s="10" t="str">
        <f>VLOOKUP(D29,List1!$C$26:$D$35,2,0)</f>
        <v xml:space="preserve">Hudská  Viola  </v>
      </c>
      <c r="D29" s="10">
        <f>SUMIFS(List1!$C$2:$C$60,List1!$B$2:$B$60,$B$31,List1!$E$2:$E$60,1)</f>
        <v>18.3</v>
      </c>
      <c r="E29" s="29">
        <f>IF(OR(G29=0,G30=0,G31=0,G32=0,G33=0,G34=0),"potřeba ruční korekce",SUM(D29:D34))</f>
        <v>99.216000000000008</v>
      </c>
      <c r="F29" s="49" t="s">
        <v>163</v>
      </c>
      <c r="G29">
        <f>COUNTIFS(List1!$B$2:$B$60,'ZÁVOD TÝMŮ'!$B$31,List1!$C$2:$C$60,'ZÁVOD TÝMŮ'!D29)</f>
        <v>1</v>
      </c>
    </row>
    <row r="30" spans="2:7">
      <c r="B30" s="33"/>
      <c r="C30" s="10" t="str">
        <f>VLOOKUP(D30,List1!$C$26:$D$35,2,0)</f>
        <v>Mazenauer  Rozálie</v>
      </c>
      <c r="D30" s="10">
        <f>SUMIFS(List1!$C$2:$C$60,List1!$B$2:$B$60,$B$31,List1!$E$2:$E$60,2)</f>
        <v>17.95</v>
      </c>
      <c r="E30" s="30"/>
      <c r="F30" s="50"/>
      <c r="G30">
        <f>COUNTIFS(List1!$B$2:$B$60,'ZÁVOD TÝMŮ'!$B$31,List1!$C$2:$C$60,'ZÁVOD TÝMŮ'!D30)</f>
        <v>1</v>
      </c>
    </row>
    <row r="31" spans="2:7">
      <c r="B31" s="33" t="s">
        <v>26</v>
      </c>
      <c r="C31" s="9" t="str">
        <f>VLOOKUP(D31,List1!$I$19:$J$21,2,0)</f>
        <v>Vavřinová Karin</v>
      </c>
      <c r="D31" s="9">
        <f>SUMIFS(List1!$I$2:$I$39,List1!$H$2:$H$39,'ZÁVOD TÝMŮ'!$B$31,List1!$K$2:$K$39,1)</f>
        <v>16.466000000000001</v>
      </c>
      <c r="E31" s="30"/>
      <c r="F31" s="50"/>
      <c r="G31">
        <f>COUNTIFS(List1!$H$2:$H$39,'ZÁVOD TÝMŮ'!$B$31,List1!$I$2:$I$39,'ZÁVOD TÝMŮ'!D31)</f>
        <v>1</v>
      </c>
    </row>
    <row r="32" spans="2:7">
      <c r="B32" s="33"/>
      <c r="C32" s="9" t="str">
        <f>VLOOKUP(D32,List1!$I$19:$J$21,2,0)</f>
        <v>Plchová Sofie</v>
      </c>
      <c r="D32" s="9">
        <f>SUMIFS(List1!$I$2:$I$39,List1!$H$2:$H$39,'ZÁVOD TÝMŮ'!$B$31,List1!$K$2:$K$39,2)</f>
        <v>16.05</v>
      </c>
      <c r="E32" s="30"/>
      <c r="F32" s="50"/>
      <c r="G32">
        <f>COUNTIFS(List1!$H$2:$H$39,'ZÁVOD TÝMŮ'!$B$31,List1!$I$2:$I$39,'ZÁVOD TÝMŮ'!D32)</f>
        <v>1</v>
      </c>
    </row>
    <row r="33" spans="2:7">
      <c r="B33" s="33"/>
      <c r="C33" s="11" t="str">
        <f>VLOOKUP(D33,List1!$O$19:$P$20,2,0)</f>
        <v>Miřejovská Nicole</v>
      </c>
      <c r="D33" s="11">
        <f>SUMIFS(List1!$O$2:$O$40,List1!$N$2:$N$40,'ZÁVOD TÝMŮ'!$B$31,List1!$Q$2:$Q$40,1)</f>
        <v>15.95</v>
      </c>
      <c r="E33" s="30"/>
      <c r="F33" s="50"/>
      <c r="G33">
        <f>COUNTIFS(List1!$N$2:$N$40,'ZÁVOD TÝMŮ'!$B$31,List1!$O$2:$O$40,'ZÁVOD TÝMŮ'!D33)</f>
        <v>1</v>
      </c>
    </row>
    <row r="34" spans="2:7" ht="15.75" thickBot="1">
      <c r="B34" s="34"/>
      <c r="C34" s="11" t="str">
        <f>VLOOKUP(D34,List1!$O$19:$P$20,2,0)</f>
        <v>Kalhousková Kateřina</v>
      </c>
      <c r="D34" s="11">
        <f>SUMIFS(List1!$O$2:$O$40,List1!$N$2:$N$40,'ZÁVOD TÝMŮ'!$B$31,List1!$Q$2:$Q$40,2)</f>
        <v>14.5</v>
      </c>
      <c r="E34" s="31"/>
      <c r="F34" s="51"/>
      <c r="G34">
        <f>COUNTIFS(List1!$N$2:$N$40,'ZÁVOD TÝMŮ'!$B$31,List1!$O$2:$O$40,'ZÁVOD TÝMŮ'!D34)</f>
        <v>1</v>
      </c>
    </row>
    <row r="35" spans="2:7">
      <c r="B35" s="6" t="s">
        <v>1</v>
      </c>
      <c r="C35" s="7" t="s">
        <v>0</v>
      </c>
      <c r="D35" s="7" t="s">
        <v>4</v>
      </c>
      <c r="E35" s="7" t="s">
        <v>17</v>
      </c>
      <c r="F35" s="8" t="s">
        <v>5</v>
      </c>
    </row>
    <row r="36" spans="2:7">
      <c r="B36" s="32"/>
      <c r="C36" s="10" t="str">
        <f>VLOOKUP(D36,List1!$C$2:$D$16,2,0)</f>
        <v>Sáblíková Ellen</v>
      </c>
      <c r="D36" s="10">
        <f>SUMIFS(List1!$C$2:$C$60,List1!$B$2:$B$60,$B$38,List1!$E$2:$E$60,1)</f>
        <v>19.25</v>
      </c>
      <c r="E36" s="29">
        <f>IF(OR(G36=0,G37=0,G38=0,G39=0,G40=0,G41=0),"potřeba ruční korekce",SUM(D36:D41))</f>
        <v>108.52600000000001</v>
      </c>
      <c r="F36" s="49" t="s">
        <v>161</v>
      </c>
      <c r="G36">
        <f>COUNTIFS(List1!$B$2:$B$60,'ZÁVOD TÝMŮ'!$B$38,List1!$C$2:$C$60,'ZÁVOD TÝMŮ'!D36)</f>
        <v>1</v>
      </c>
    </row>
    <row r="37" spans="2:7">
      <c r="B37" s="33"/>
      <c r="C37" s="10" t="str">
        <f>VLOOKUP(D37,List1!$C$2:$D$16,2,0)</f>
        <v xml:space="preserve">Svítková Laura </v>
      </c>
      <c r="D37" s="10">
        <f>SUMIFS(List1!$C$2:$C$60,List1!$B$2:$B$60,$B$38,List1!$E$2:$E$60,2)</f>
        <v>18.600000000000001</v>
      </c>
      <c r="E37" s="30" t="s">
        <v>159</v>
      </c>
      <c r="F37" s="50"/>
      <c r="G37">
        <f>COUNTIFS(List1!$B$2:$B$60,'ZÁVOD TÝMŮ'!$B$38,List1!$C$2:$C$60,'ZÁVOD TÝMŮ'!D37)</f>
        <v>2</v>
      </c>
    </row>
    <row r="38" spans="2:7">
      <c r="B38" s="33" t="s">
        <v>151</v>
      </c>
      <c r="C38" s="9" t="str">
        <f>VLOOKUP(D38,List1!$I$2:$J$10,2,0)</f>
        <v>Sáblíková Nikola</v>
      </c>
      <c r="D38" s="9">
        <f>SUMIFS(List1!$I$2:$I$39,List1!$H$2:$H$39,'ZÁVOD TÝMŮ'!$B$38,List1!$K$2:$K$39,1)</f>
        <v>17.899999999999999</v>
      </c>
      <c r="E38" s="30"/>
      <c r="F38" s="50"/>
      <c r="G38">
        <f>COUNTIFS(List1!$H$2:$H$39,'ZÁVOD TÝMŮ'!$B$38,List1!$I$2:$I$39,'ZÁVOD TÝMŮ'!D38)</f>
        <v>1</v>
      </c>
    </row>
    <row r="39" spans="2:7">
      <c r="B39" s="33"/>
      <c r="C39" s="9" t="str">
        <f>VLOOKUP(D39,List1!$I$2:$J$10,2,0)</f>
        <v>Coblová Alžběta</v>
      </c>
      <c r="D39" s="9">
        <f>SUMIFS(List1!$I$2:$I$39,List1!$H$2:$H$39,'ZÁVOD TÝMŮ'!$B$38,List1!$K$2:$K$39,2)</f>
        <v>16.96</v>
      </c>
      <c r="E39" s="30"/>
      <c r="F39" s="50"/>
      <c r="G39">
        <f>COUNTIFS(List1!$H$2:$H$39,'ZÁVOD TÝMŮ'!$B$38,List1!$I$2:$I$39,'ZÁVOD TÝMŮ'!D39)</f>
        <v>1</v>
      </c>
    </row>
    <row r="40" spans="2:7">
      <c r="B40" s="33"/>
      <c r="C40" s="11" t="str">
        <f>VLOOKUP(D40,List1!$O$2:$P$8,2,0)</f>
        <v>Hellingerová Pavlína</v>
      </c>
      <c r="D40" s="11">
        <f>SUMIFS(List1!$O$2:$O$40,List1!$N$2:$N$40,'ZÁVOD TÝMŮ'!$B$38,List1!$Q$2:$Q$40,1)</f>
        <v>18.5</v>
      </c>
      <c r="E40" s="30"/>
      <c r="F40" s="50"/>
      <c r="G40">
        <f>COUNTIFS(List1!$N$2:$N$40,'ZÁVOD TÝMŮ'!$B$38,List1!$O$2:$O$40,'ZÁVOD TÝMŮ'!D40)</f>
        <v>1</v>
      </c>
    </row>
    <row r="41" spans="2:7" ht="15.75" thickBot="1">
      <c r="B41" s="34"/>
      <c r="C41" s="11" t="str">
        <f>VLOOKUP(D41,List1!$O$2:$P$8,2,0)</f>
        <v>Krejčí Natálie</v>
      </c>
      <c r="D41" s="11">
        <f>SUMIFS(List1!$O$2:$O$40,List1!$N$2:$N$40,'ZÁVOD TÝMŮ'!$B$38,List1!$Q$2:$Q$40,2)</f>
        <v>17.316000000000003</v>
      </c>
      <c r="E41" s="31"/>
      <c r="F41" s="51"/>
      <c r="G41">
        <f>COUNTIFS(List1!$N$2:$N$40,'ZÁVOD TÝMŮ'!$B$38,List1!$O$2:$O$40,'ZÁVOD TÝMŮ'!D41)</f>
        <v>1</v>
      </c>
    </row>
    <row r="42" spans="2:7">
      <c r="B42" s="6" t="s">
        <v>1</v>
      </c>
      <c r="C42" s="7" t="s">
        <v>0</v>
      </c>
      <c r="D42" s="7" t="s">
        <v>4</v>
      </c>
      <c r="E42" s="7" t="s">
        <v>17</v>
      </c>
      <c r="F42" s="8" t="s">
        <v>5</v>
      </c>
    </row>
    <row r="43" spans="2:7">
      <c r="B43" s="32"/>
      <c r="C43" s="10" t="str">
        <f>VLOOKUP(D43,List1!$C$56:$D$60,2,0)</f>
        <v>Vítková Týna</v>
      </c>
      <c r="D43" s="10">
        <f>SUMIFS(List1!$C$2:$C$60,List1!$B$2:$B$60,$B$45,List1!$E$2:$E$60,2)</f>
        <v>18.75</v>
      </c>
      <c r="E43" s="29">
        <f>IF(OR(G43=0,G44=0,G45=0,G46=0,G47=0,G48=0),"potřeba ruční korekce",SUM(D43:D48))</f>
        <v>72.543000000000006</v>
      </c>
      <c r="F43" s="49"/>
      <c r="G43">
        <f>COUNTIFS(List1!$B$2:$B$60,'ZÁVOD TÝMŮ'!$B$45,List1!$C$2:$C$60,'ZÁVOD TÝMŮ'!D43)</f>
        <v>1</v>
      </c>
    </row>
    <row r="44" spans="2:7">
      <c r="B44" s="33"/>
      <c r="C44" s="10" t="str">
        <f>VLOOKUP(D44,List1!$C$56:$D$60,2,0)</f>
        <v>Vítková Nela</v>
      </c>
      <c r="D44" s="10">
        <f>SUMIFS(List1!$C$2:$C$60,List1!$B$2:$B$60,$B$45,List1!$E$2:$E$60,1)</f>
        <v>18.899999999999999</v>
      </c>
      <c r="E44" s="30"/>
      <c r="F44" s="50"/>
      <c r="G44">
        <f>COUNTIFS(List1!$B$2:$B$60,'ZÁVOD TÝMŮ'!$B$45,List1!$C$2:$C$60,'ZÁVOD TÝMŮ'!D44)</f>
        <v>1</v>
      </c>
    </row>
    <row r="45" spans="2:7">
      <c r="B45" s="33" t="s">
        <v>150</v>
      </c>
      <c r="C45" s="9" t="str">
        <f>VLOOKUP(D45,List1!$I$33:$J$36,2,0)</f>
        <v>Jansová Justýna</v>
      </c>
      <c r="D45" s="9">
        <f>SUMIFS(List1!$I$2:$I$39,List1!$H$2:$H$39,'ZÁVOD TÝMŮ'!$B$45,List1!$K$2:$K$39,1)</f>
        <v>0</v>
      </c>
      <c r="E45" s="30" t="s">
        <v>157</v>
      </c>
      <c r="F45" s="50"/>
      <c r="G45">
        <f>COUNTIFS(List1!$H$2:$H$39,'ZÁVOD TÝMŮ'!$B$45,List1!$I$2:$I$39,'ZÁVOD TÝMŮ'!D45)</f>
        <v>4</v>
      </c>
    </row>
    <row r="46" spans="2:7">
      <c r="B46" s="33"/>
      <c r="C46" s="9" t="str">
        <f>VLOOKUP(D46,List1!$I$33:$J$36,2,0)</f>
        <v>Jansová Justýna</v>
      </c>
      <c r="D46" s="9">
        <f>SUMIFS(List1!$I$2:$I$39,List1!$H$2:$H$39,'ZÁVOD TÝMŮ'!$B$45,List1!$K$2:$K$39,2)</f>
        <v>0</v>
      </c>
      <c r="E46" s="30" t="s">
        <v>158</v>
      </c>
      <c r="F46" s="50"/>
      <c r="G46">
        <f>COUNTIFS(List1!$H$2:$H$39,'ZÁVOD TÝMŮ'!$B$45,List1!$I$2:$I$39,'ZÁVOD TÝMŮ'!D46)</f>
        <v>4</v>
      </c>
    </row>
    <row r="47" spans="2:7">
      <c r="B47" s="33"/>
      <c r="C47" s="11" t="str">
        <f>VLOOKUP(D47,List1!$O$32:$P$38,2,0)</f>
        <v>Petráková Anežka</v>
      </c>
      <c r="D47" s="11">
        <f>SUMIFS(List1!$O$2:$O$40,List1!$N$2:$N$40,'ZÁVOD TÝMŮ'!$B$45,List1!$Q$2:$Q$40,1)</f>
        <v>17.86</v>
      </c>
      <c r="E47" s="30"/>
      <c r="F47" s="50"/>
      <c r="G47">
        <f>COUNTIFS(List1!$N$2:$N$40,'ZÁVOD TÝMŮ'!$B$45,List1!$O$2:$O$40,'ZÁVOD TÝMŮ'!D47)</f>
        <v>1</v>
      </c>
    </row>
    <row r="48" spans="2:7" ht="15.75" thickBot="1">
      <c r="B48" s="34"/>
      <c r="C48" s="11" t="str">
        <f>VLOOKUP(D48,List1!$O$32:$P$38,2,0)</f>
        <v>Šmídová Martina</v>
      </c>
      <c r="D48" s="11">
        <f>SUMIFS(List1!$O$2:$O$40,List1!$N$2:$N$40,'ZÁVOD TÝMŮ'!$B$45,List1!$Q$2:$Q$40,2)</f>
        <v>17.033000000000001</v>
      </c>
      <c r="E48" s="31"/>
      <c r="F48" s="51"/>
      <c r="G48">
        <f>COUNTIFS(List1!$N$2:$N$40,'ZÁVOD TÝMŮ'!$B$45,List1!$O$2:$O$40,'ZÁVOD TÝMŮ'!D48)</f>
        <v>1</v>
      </c>
    </row>
    <row r="49" spans="2:7">
      <c r="B49" s="6" t="s">
        <v>1</v>
      </c>
      <c r="C49" s="7" t="s">
        <v>0</v>
      </c>
      <c r="D49" s="7" t="s">
        <v>4</v>
      </c>
      <c r="E49" s="7" t="s">
        <v>17</v>
      </c>
      <c r="F49" s="8" t="s">
        <v>5</v>
      </c>
    </row>
    <row r="50" spans="2:7">
      <c r="B50" s="32"/>
      <c r="C50" s="10" t="str">
        <f>VLOOKUP(D50,List1!$C$23:$D$24,2,0)</f>
        <v xml:space="preserve">Šemberová Agáta </v>
      </c>
      <c r="D50" s="10">
        <f>SUMIFS(List1!$C$2:$C$60,List1!$B$2:$B$60,$B$52,List1!$E$2:$E$60,1)</f>
        <v>17.799999999999997</v>
      </c>
      <c r="E50" s="29">
        <f>IF(OR(G50=0,G51=0,G52=0,G53=0,G54=0,G55=0),"potřeba ruční korekce",SUM(D50:D55))</f>
        <v>96.24799999999999</v>
      </c>
      <c r="F50" s="49" t="s">
        <v>164</v>
      </c>
      <c r="G50">
        <f>COUNTIFS(List1!$B$2:$B$60,'ZÁVOD TÝMŮ'!$B$52,List1!$C$2:$C$60,'ZÁVOD TÝMŮ'!D50)</f>
        <v>1</v>
      </c>
    </row>
    <row r="51" spans="2:7">
      <c r="B51" s="33"/>
      <c r="C51" s="10" t="str">
        <f>VLOOKUP(D51,List1!$C$23:$D$24,2,0)</f>
        <v>Hofmanová Kristýna</v>
      </c>
      <c r="D51" s="10">
        <f>SUMIFS(List1!$C$2:$C$60,List1!$B$2:$B$60,$B$52,List1!$E$2:$E$60,2)</f>
        <v>16.100000000000001</v>
      </c>
      <c r="E51" s="30"/>
      <c r="F51" s="50"/>
      <c r="G51">
        <f>COUNTIFS(List1!$B$2:$B$60,'ZÁVOD TÝMŮ'!$B$52,List1!$C$2:$C$60,'ZÁVOD TÝMŮ'!D51)</f>
        <v>1</v>
      </c>
    </row>
    <row r="52" spans="2:7">
      <c r="B52" s="33" t="s">
        <v>18</v>
      </c>
      <c r="C52" s="9" t="str">
        <f>VLOOKUP(D52,List1!$I$15:$J$17,2,0)</f>
        <v>Prázová Kamila</v>
      </c>
      <c r="D52" s="9">
        <f>SUMIFS(List1!$I$2:$I$39,List1!$H$2:$H$39,'ZÁVOD TÝMŮ'!$B$52,List1!$K$2:$K$39,1)</f>
        <v>15.315999999999999</v>
      </c>
      <c r="E52" s="30"/>
      <c r="F52" s="50"/>
      <c r="G52">
        <f>COUNTIFS(List1!$H$2:$H$39,'ZÁVOD TÝMŮ'!$B$52,List1!$I$2:$I$39,'ZÁVOD TÝMŮ'!D52)</f>
        <v>1</v>
      </c>
    </row>
    <row r="53" spans="2:7">
      <c r="B53" s="33"/>
      <c r="C53" s="9" t="str">
        <f>VLOOKUP(D53,List1!$I$15:$J$17,2,0)</f>
        <v>Králová Monika                   </v>
      </c>
      <c r="D53" s="9">
        <f>SUMIFS(List1!$I$2:$I$39,List1!$H$2:$H$39,'ZÁVOD TÝMŮ'!$B$52,List1!$K$2:$K$39,2)</f>
        <v>14.316000000000001</v>
      </c>
      <c r="E53" s="30"/>
      <c r="F53" s="50"/>
      <c r="G53">
        <f>COUNTIFS(List1!$H$2:$H$39,'ZÁVOD TÝMŮ'!$B$52,List1!$I$2:$I$39,'ZÁVOD TÝMŮ'!D53)</f>
        <v>1</v>
      </c>
    </row>
    <row r="54" spans="2:7">
      <c r="B54" s="33"/>
      <c r="C54" s="11" t="str">
        <f>VLOOKUP(D54,List1!$O$16:$P$17,2,0)</f>
        <v>Šemberová Kristýna </v>
      </c>
      <c r="D54" s="11">
        <f>SUMIFS(List1!$O$2:$O$40,List1!$N$2:$N$40,'ZÁVOD TÝMŮ'!$B$52,List1!$Q$2:$Q$40,1)</f>
        <v>17.582999999999998</v>
      </c>
      <c r="E54" s="30"/>
      <c r="F54" s="50"/>
      <c r="G54">
        <f>COUNTIFS(List1!$N$2:$N$40,'ZÁVOD TÝMŮ'!$B$52,List1!$O$2:$O$40,'ZÁVOD TÝMŮ'!D54)</f>
        <v>1</v>
      </c>
    </row>
    <row r="55" spans="2:7" ht="15.75" thickBot="1">
      <c r="B55" s="34"/>
      <c r="C55" s="11" t="str">
        <f>VLOOKUP(D55,List1!$O$16:$P$17,2,0)</f>
        <v>Linhartová Nikol </v>
      </c>
      <c r="D55" s="11">
        <f>SUMIFS(List1!$O$2:$O$40,List1!$N$2:$N$40,'ZÁVOD TÝMŮ'!$B$52,List1!$Q$2:$Q$40,2)</f>
        <v>15.132999999999999</v>
      </c>
      <c r="E55" s="31"/>
      <c r="F55" s="51"/>
      <c r="G55">
        <f>COUNTIFS(List1!$N$2:$N$40,'ZÁVOD TÝMŮ'!$B$52,List1!$O$2:$O$40,'ZÁVOD TÝMŮ'!D55)</f>
        <v>1</v>
      </c>
    </row>
  </sheetData>
  <mergeCells count="11">
    <mergeCell ref="F50:F55"/>
    <mergeCell ref="F15:F20"/>
    <mergeCell ref="F22:F27"/>
    <mergeCell ref="F29:F34"/>
    <mergeCell ref="F36:F41"/>
    <mergeCell ref="F43:F48"/>
    <mergeCell ref="A3:F3"/>
    <mergeCell ref="A4:F4"/>
    <mergeCell ref="B5:F5"/>
    <mergeCell ref="B6:F6"/>
    <mergeCell ref="F8:F13"/>
  </mergeCells>
  <conditionalFormatting sqref="E8">
    <cfRule type="containsText" dxfId="5" priority="6" operator="containsText" text="potřeba ruční korekce">
      <formula>NOT(ISERROR(SEARCH("potřeba ruční korekce",E8)))</formula>
    </cfRule>
  </conditionalFormatting>
  <conditionalFormatting sqref="E15">
    <cfRule type="containsText" dxfId="4" priority="5" operator="containsText" text="potřeba ruční korekce">
      <formula>NOT(ISERROR(SEARCH("potřeba ruční korekce",E15)))</formula>
    </cfRule>
  </conditionalFormatting>
  <conditionalFormatting sqref="E22">
    <cfRule type="containsText" dxfId="3" priority="4" operator="containsText" text="potřeba ruční korekce">
      <formula>NOT(ISERROR(SEARCH("potřeba ruční korekce",E22)))</formula>
    </cfRule>
  </conditionalFormatting>
  <conditionalFormatting sqref="E29">
    <cfRule type="containsText" dxfId="2" priority="3" operator="containsText" text="potřeba ruční korekce">
      <formula>NOT(ISERROR(SEARCH("potřeba ruční korekce",E29)))</formula>
    </cfRule>
  </conditionalFormatting>
  <conditionalFormatting sqref="E36">
    <cfRule type="containsText" dxfId="1" priority="2" operator="containsText" text="potřeba ruční korekce">
      <formula>NOT(ISERROR(SEARCH("potřeba ruční korekce",E36)))</formula>
    </cfRule>
  </conditionalFormatting>
  <conditionalFormatting sqref="E43">
    <cfRule type="containsText" dxfId="0" priority="1" operator="containsText" text="potřeba ruční korekce">
      <formula>NOT(ISERROR(SEARCH("potřeba ruční korekce",E43)))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topLeftCell="A13" workbookViewId="0">
      <selection activeCell="E17" sqref="E17"/>
    </sheetView>
  </sheetViews>
  <sheetFormatPr defaultRowHeight="15"/>
  <cols>
    <col min="1" max="1" width="27" customWidth="1"/>
    <col min="2" max="2" width="18.28515625" customWidth="1"/>
    <col min="4" max="4" width="0" hidden="1" customWidth="1"/>
    <col min="5" max="5" width="13.140625" bestFit="1" customWidth="1"/>
    <col min="7" max="7" width="23.42578125" bestFit="1" customWidth="1"/>
    <col min="8" max="8" width="15.7109375" bestFit="1" customWidth="1"/>
    <col min="10" max="10" width="0" hidden="1" customWidth="1"/>
    <col min="11" max="11" width="13.140625" bestFit="1" customWidth="1"/>
    <col min="13" max="13" width="20.140625" bestFit="1" customWidth="1"/>
    <col min="14" max="14" width="15.85546875" bestFit="1" customWidth="1"/>
    <col min="16" max="16" width="0" hidden="1" customWidth="1"/>
    <col min="17" max="17" width="13.140625" bestFit="1" customWidth="1"/>
  </cols>
  <sheetData>
    <row r="1" spans="1:17">
      <c r="A1" t="s">
        <v>142</v>
      </c>
      <c r="C1" t="s">
        <v>143</v>
      </c>
      <c r="E1" t="s">
        <v>152</v>
      </c>
      <c r="G1" t="s">
        <v>144</v>
      </c>
      <c r="I1" t="s">
        <v>143</v>
      </c>
      <c r="K1" t="s">
        <v>152</v>
      </c>
      <c r="M1" t="s">
        <v>145</v>
      </c>
      <c r="O1" t="s">
        <v>143</v>
      </c>
      <c r="Q1" t="s">
        <v>152</v>
      </c>
    </row>
    <row r="2" spans="1:17">
      <c r="A2" s="13" t="s">
        <v>42</v>
      </c>
      <c r="B2" s="13" t="s">
        <v>151</v>
      </c>
      <c r="C2">
        <f>'2014 a ml.'!F8</f>
        <v>17.75</v>
      </c>
      <c r="D2" t="str">
        <f>A2</f>
        <v>Slavková Lilien</v>
      </c>
      <c r="E2">
        <f>_xlfn.RANK.EQ(C2,$C$2:$C$16,0)</f>
        <v>6</v>
      </c>
      <c r="G2" s="5" t="s">
        <v>58</v>
      </c>
      <c r="H2" s="24" t="s">
        <v>151</v>
      </c>
      <c r="I2">
        <f>'2010'!F8</f>
        <v>16.96</v>
      </c>
      <c r="J2" t="str">
        <f>G2</f>
        <v>Coblová Alžběta</v>
      </c>
      <c r="K2">
        <f>_xlfn.RANK.EQ(I2,$I$2:$I$11,0)</f>
        <v>2</v>
      </c>
      <c r="M2" s="24" t="s">
        <v>66</v>
      </c>
      <c r="N2" s="24" t="s">
        <v>151</v>
      </c>
      <c r="O2">
        <f>'2008'!F14</f>
        <v>15.299999999999999</v>
      </c>
      <c r="P2" t="str">
        <f>M2</f>
        <v>Houtová Andrea</v>
      </c>
      <c r="Q2">
        <f>_xlfn.RANK.EQ(O2,$O$2:$O$8,0)</f>
        <v>5</v>
      </c>
    </row>
    <row r="3" spans="1:17">
      <c r="A3" s="13" t="s">
        <v>43</v>
      </c>
      <c r="B3" s="13" t="s">
        <v>151</v>
      </c>
      <c r="C3">
        <f>'2014 a ml.'!F9</f>
        <v>19.25</v>
      </c>
      <c r="D3" t="str">
        <f t="shared" ref="D3:D60" si="0">A3</f>
        <v>Sáblíková Ellen</v>
      </c>
      <c r="E3">
        <f t="shared" ref="E3:E16" si="1">_xlfn.RANK.EQ(C3,$C$2:$C$16,0)</f>
        <v>1</v>
      </c>
      <c r="G3" s="5" t="s">
        <v>59</v>
      </c>
      <c r="H3" s="24" t="s">
        <v>151</v>
      </c>
      <c r="I3">
        <f>'2010'!F9</f>
        <v>17.899999999999999</v>
      </c>
      <c r="J3" t="str">
        <f t="shared" ref="J3:J39" si="2">G3</f>
        <v>Sáblíková Nikola</v>
      </c>
      <c r="K3">
        <f t="shared" ref="K3:K11" si="3">_xlfn.RANK.EQ(I3,$I$2:$I$11,0)</f>
        <v>1</v>
      </c>
      <c r="M3" s="24" t="s">
        <v>67</v>
      </c>
      <c r="N3" s="24" t="s">
        <v>151</v>
      </c>
      <c r="O3">
        <f>'2007'!F14</f>
        <v>18.5</v>
      </c>
      <c r="P3" t="str">
        <f t="shared" ref="P3:P40" si="4">M3</f>
        <v>Hellingerová Pavlína</v>
      </c>
      <c r="Q3">
        <f t="shared" ref="Q3:Q8" si="5">_xlfn.RANK.EQ(O3,$O$2:$O$8,0)</f>
        <v>1</v>
      </c>
    </row>
    <row r="4" spans="1:17">
      <c r="A4" s="13" t="s">
        <v>45</v>
      </c>
      <c r="B4" s="13" t="s">
        <v>151</v>
      </c>
      <c r="C4">
        <f>'2012'!F11</f>
        <v>0</v>
      </c>
      <c r="D4" t="str">
        <f t="shared" si="0"/>
        <v>Lachmanová Anna</v>
      </c>
      <c r="E4">
        <f t="shared" si="1"/>
        <v>13</v>
      </c>
      <c r="G4" s="39" t="s">
        <v>154</v>
      </c>
      <c r="H4" s="24" t="s">
        <v>151</v>
      </c>
      <c r="I4">
        <f>'2010'!F10</f>
        <v>0</v>
      </c>
      <c r="J4" t="str">
        <f t="shared" si="2"/>
        <v>Pechová Anna</v>
      </c>
      <c r="K4">
        <f t="shared" si="3"/>
        <v>8</v>
      </c>
      <c r="M4" s="24" t="s">
        <v>68</v>
      </c>
      <c r="N4" s="24" t="s">
        <v>151</v>
      </c>
      <c r="O4">
        <f>'2007'!F15</f>
        <v>17.316000000000003</v>
      </c>
      <c r="P4" t="str">
        <f t="shared" si="4"/>
        <v>Krejčí Natálie</v>
      </c>
      <c r="Q4">
        <f t="shared" si="5"/>
        <v>2</v>
      </c>
    </row>
    <row r="5" spans="1:17">
      <c r="A5" s="13" t="s">
        <v>46</v>
      </c>
      <c r="B5" s="13" t="s">
        <v>151</v>
      </c>
      <c r="C5">
        <f>'2012'!F12</f>
        <v>17.600000000000001</v>
      </c>
      <c r="D5" t="str">
        <f t="shared" si="0"/>
        <v>Oravcová Kateřina</v>
      </c>
      <c r="E5">
        <f t="shared" si="1"/>
        <v>7</v>
      </c>
      <c r="G5" s="5" t="s">
        <v>60</v>
      </c>
      <c r="H5" s="24" t="s">
        <v>151</v>
      </c>
      <c r="I5">
        <f>'2010'!F11</f>
        <v>15.75</v>
      </c>
      <c r="J5" t="str">
        <f t="shared" si="2"/>
        <v>Kovářová Anna</v>
      </c>
      <c r="K5">
        <f t="shared" si="3"/>
        <v>4</v>
      </c>
      <c r="M5" s="24" t="s">
        <v>69</v>
      </c>
      <c r="N5" s="24" t="s">
        <v>151</v>
      </c>
      <c r="O5">
        <f>'2007'!F16</f>
        <v>16.899999999999999</v>
      </c>
      <c r="P5" t="str">
        <f t="shared" si="4"/>
        <v>Prokůpková Františka</v>
      </c>
      <c r="Q5">
        <f t="shared" si="5"/>
        <v>4</v>
      </c>
    </row>
    <row r="6" spans="1:17" s="25" customFormat="1">
      <c r="A6" s="13" t="s">
        <v>47</v>
      </c>
      <c r="B6" s="13" t="s">
        <v>151</v>
      </c>
      <c r="C6">
        <f>'2012'!F13</f>
        <v>13.65</v>
      </c>
      <c r="D6" t="str">
        <f t="shared" si="0"/>
        <v>Ticháčková Nikola</v>
      </c>
      <c r="E6">
        <f t="shared" si="1"/>
        <v>12</v>
      </c>
      <c r="G6" s="5" t="s">
        <v>61</v>
      </c>
      <c r="H6" s="24" t="s">
        <v>151</v>
      </c>
      <c r="I6">
        <f>'2010'!F12</f>
        <v>15.332999999999998</v>
      </c>
      <c r="J6" t="str">
        <f t="shared" si="2"/>
        <v>Greenford Catherine</v>
      </c>
      <c r="K6">
        <f t="shared" si="3"/>
        <v>6</v>
      </c>
      <c r="M6" s="24" t="s">
        <v>70</v>
      </c>
      <c r="N6" s="24" t="s">
        <v>151</v>
      </c>
      <c r="O6">
        <f>'2007'!F17</f>
        <v>17.082999999999998</v>
      </c>
      <c r="P6" t="str">
        <f t="shared" si="4"/>
        <v>Kerhátová Veronika</v>
      </c>
      <c r="Q6">
        <f t="shared" si="5"/>
        <v>3</v>
      </c>
    </row>
    <row r="7" spans="1:17">
      <c r="A7" s="13" t="s">
        <v>48</v>
      </c>
      <c r="B7" s="13" t="s">
        <v>151</v>
      </c>
      <c r="C7">
        <f>'2012'!F14</f>
        <v>0</v>
      </c>
      <c r="D7" t="str">
        <f t="shared" si="0"/>
        <v>Schreibrová Ema</v>
      </c>
      <c r="E7">
        <f t="shared" si="1"/>
        <v>13</v>
      </c>
      <c r="G7" s="13" t="s">
        <v>62</v>
      </c>
      <c r="H7" s="24" t="s">
        <v>151</v>
      </c>
      <c r="I7">
        <f>'2009'!F9</f>
        <v>16.2</v>
      </c>
      <c r="J7" t="str">
        <f t="shared" si="2"/>
        <v>Pávová Klára</v>
      </c>
      <c r="K7">
        <f t="shared" si="3"/>
        <v>3</v>
      </c>
      <c r="M7" s="24" t="s">
        <v>71</v>
      </c>
      <c r="N7" s="24" t="s">
        <v>151</v>
      </c>
      <c r="O7">
        <f>'2007'!F18</f>
        <v>15.25</v>
      </c>
      <c r="P7" t="str">
        <f t="shared" si="4"/>
        <v>Kosinková Barbora</v>
      </c>
      <c r="Q7">
        <f t="shared" si="5"/>
        <v>6</v>
      </c>
    </row>
    <row r="8" spans="1:17">
      <c r="A8" s="13" t="s">
        <v>49</v>
      </c>
      <c r="B8" s="13" t="s">
        <v>151</v>
      </c>
      <c r="C8">
        <f>'2012'!F15</f>
        <v>17.600000000000001</v>
      </c>
      <c r="D8" t="str">
        <f t="shared" si="0"/>
        <v>Kostovská Sofie</v>
      </c>
      <c r="E8">
        <f t="shared" si="1"/>
        <v>7</v>
      </c>
      <c r="G8" s="13" t="s">
        <v>63</v>
      </c>
      <c r="H8" s="24" t="s">
        <v>151</v>
      </c>
      <c r="I8">
        <f>'2009'!F10</f>
        <v>14.100000000000001</v>
      </c>
      <c r="J8" t="str">
        <f t="shared" si="2"/>
        <v>Pírová Elen</v>
      </c>
      <c r="K8">
        <f t="shared" si="3"/>
        <v>7</v>
      </c>
      <c r="M8" s="5" t="s">
        <v>72</v>
      </c>
      <c r="N8" s="24" t="s">
        <v>151</v>
      </c>
      <c r="O8">
        <f>'2006-2005'!F9</f>
        <v>0</v>
      </c>
      <c r="P8" t="str">
        <f t="shared" si="4"/>
        <v>Oravcová Barbora</v>
      </c>
      <c r="Q8">
        <f t="shared" si="5"/>
        <v>7</v>
      </c>
    </row>
    <row r="9" spans="1:17">
      <c r="A9" s="13" t="s">
        <v>50</v>
      </c>
      <c r="B9" s="13" t="s">
        <v>151</v>
      </c>
      <c r="C9">
        <f>'2012'!F16</f>
        <v>17.05</v>
      </c>
      <c r="D9" t="str">
        <f t="shared" si="0"/>
        <v>Houtová Julie</v>
      </c>
      <c r="E9">
        <f t="shared" si="1"/>
        <v>9</v>
      </c>
      <c r="G9" s="13" t="s">
        <v>64</v>
      </c>
      <c r="H9" s="24" t="s">
        <v>151</v>
      </c>
      <c r="I9">
        <f>'2009'!F11</f>
        <v>15.55</v>
      </c>
      <c r="J9" t="str">
        <f t="shared" si="2"/>
        <v>Petříčková Kristýna</v>
      </c>
      <c r="K9">
        <f t="shared" si="3"/>
        <v>5</v>
      </c>
      <c r="P9">
        <f t="shared" si="4"/>
        <v>0</v>
      </c>
    </row>
    <row r="10" spans="1:17">
      <c r="A10" s="13" t="s">
        <v>57</v>
      </c>
      <c r="B10" s="13" t="s">
        <v>151</v>
      </c>
      <c r="C10">
        <f>'2011'!F16</f>
        <v>18.600000000000001</v>
      </c>
      <c r="D10" t="str">
        <f t="shared" si="0"/>
        <v xml:space="preserve">Svítková Laura </v>
      </c>
      <c r="E10">
        <v>3</v>
      </c>
      <c r="G10" s="24" t="s">
        <v>65</v>
      </c>
      <c r="H10" s="24" t="s">
        <v>151</v>
      </c>
      <c r="I10">
        <f>'2009'!F12</f>
        <v>0</v>
      </c>
      <c r="J10" t="str">
        <f t="shared" si="2"/>
        <v>Hanykoviczová Anastázie</v>
      </c>
      <c r="K10">
        <f t="shared" si="3"/>
        <v>8</v>
      </c>
      <c r="M10" s="13" t="s">
        <v>114</v>
      </c>
      <c r="N10" s="5" t="s">
        <v>149</v>
      </c>
      <c r="O10">
        <f>'2007'!F9</f>
        <v>15.632999999999999</v>
      </c>
      <c r="P10" t="str">
        <f t="shared" si="4"/>
        <v>Peterková Evelína</v>
      </c>
      <c r="Q10">
        <f>_xlfn.RANK.EQ(O10,$O$10:$O$14,0)</f>
        <v>4</v>
      </c>
    </row>
    <row r="11" spans="1:17">
      <c r="A11" s="5" t="s">
        <v>51</v>
      </c>
      <c r="B11" s="13" t="s">
        <v>151</v>
      </c>
      <c r="C11">
        <f>'2011'!F17</f>
        <v>0</v>
      </c>
      <c r="D11" t="str">
        <f t="shared" si="0"/>
        <v>Krulišová Nikola</v>
      </c>
      <c r="E11">
        <f t="shared" si="1"/>
        <v>13</v>
      </c>
      <c r="G11" s="38" t="s">
        <v>155</v>
      </c>
      <c r="H11" s="21" t="s">
        <v>151</v>
      </c>
      <c r="I11">
        <f>'2010'!F21</f>
        <v>0</v>
      </c>
      <c r="J11" t="str">
        <f t="shared" si="2"/>
        <v>Thámová Ema</v>
      </c>
      <c r="K11">
        <f t="shared" si="3"/>
        <v>8</v>
      </c>
      <c r="M11" s="5" t="s">
        <v>115</v>
      </c>
      <c r="N11" s="5" t="s">
        <v>149</v>
      </c>
      <c r="O11">
        <f>'2006-2005'!F12</f>
        <v>16.100000000000001</v>
      </c>
      <c r="P11" t="str">
        <f t="shared" si="4"/>
        <v>Štěpánová Adéla</v>
      </c>
      <c r="Q11">
        <f t="shared" ref="Q11:Q14" si="6">_xlfn.RANK.EQ(O11,$O$10:$O$14,0)</f>
        <v>3</v>
      </c>
    </row>
    <row r="12" spans="1:17">
      <c r="A12" s="5" t="s">
        <v>52</v>
      </c>
      <c r="B12" s="13" t="s">
        <v>151</v>
      </c>
      <c r="C12">
        <f>'2011'!F18</f>
        <v>16.950000000000003</v>
      </c>
      <c r="D12" t="str">
        <f t="shared" si="0"/>
        <v>Fialová Adéla</v>
      </c>
      <c r="E12">
        <f t="shared" si="1"/>
        <v>11</v>
      </c>
      <c r="G12" s="13" t="s">
        <v>112</v>
      </c>
      <c r="H12" s="5" t="s">
        <v>149</v>
      </c>
      <c r="I12">
        <f>'2009'!F17</f>
        <v>17.065999999999999</v>
      </c>
      <c r="J12" t="str">
        <f t="shared" si="2"/>
        <v>Notková Stela</v>
      </c>
      <c r="K12">
        <f>_xlfn.RANK.EQ(I12,$I$12:$I$13,0)</f>
        <v>2</v>
      </c>
      <c r="M12" s="23" t="s">
        <v>116</v>
      </c>
      <c r="N12" s="5" t="s">
        <v>149</v>
      </c>
      <c r="O12">
        <f>'2006-2005'!F13</f>
        <v>16.350000000000001</v>
      </c>
      <c r="P12" t="str">
        <f t="shared" si="4"/>
        <v>Scholzová Tereza</v>
      </c>
      <c r="Q12">
        <f t="shared" si="6"/>
        <v>2</v>
      </c>
    </row>
    <row r="13" spans="1:17">
      <c r="A13" s="5" t="s">
        <v>55</v>
      </c>
      <c r="B13" s="13" t="s">
        <v>151</v>
      </c>
      <c r="C13">
        <f>'2011'!F21</f>
        <v>17.05</v>
      </c>
      <c r="D13" t="str">
        <f t="shared" si="0"/>
        <v>Lukášová Petra</v>
      </c>
      <c r="E13">
        <f t="shared" si="1"/>
        <v>9</v>
      </c>
      <c r="G13" s="13" t="s">
        <v>113</v>
      </c>
      <c r="H13" s="5" t="s">
        <v>149</v>
      </c>
      <c r="I13">
        <f>'2009'!F18</f>
        <v>17.166</v>
      </c>
      <c r="J13" t="str">
        <f t="shared" si="2"/>
        <v>Šrůtková Vendula</v>
      </c>
      <c r="K13">
        <f>_xlfn.RANK.EQ(I13,$I$12:$I$13,0)</f>
        <v>1</v>
      </c>
      <c r="M13" s="5" t="s">
        <v>117</v>
      </c>
      <c r="N13" s="5" t="s">
        <v>149</v>
      </c>
      <c r="O13">
        <f>'2006-2005'!F14</f>
        <v>15</v>
      </c>
      <c r="P13" t="str">
        <f t="shared" si="4"/>
        <v>Klimešová Kateřina</v>
      </c>
      <c r="Q13">
        <f t="shared" si="6"/>
        <v>5</v>
      </c>
    </row>
    <row r="14" spans="1:17">
      <c r="A14" s="5" t="s">
        <v>56</v>
      </c>
      <c r="B14" s="13" t="s">
        <v>151</v>
      </c>
      <c r="C14">
        <f>'2011'!F22</f>
        <v>18.399999999999999</v>
      </c>
      <c r="D14" t="str">
        <f t="shared" si="0"/>
        <v>Prokůpková Mariana</v>
      </c>
      <c r="E14">
        <f t="shared" si="1"/>
        <v>4</v>
      </c>
      <c r="J14">
        <f t="shared" si="2"/>
        <v>0</v>
      </c>
      <c r="M14" s="5" t="s">
        <v>109</v>
      </c>
      <c r="N14" s="5" t="s">
        <v>149</v>
      </c>
      <c r="O14">
        <f>'2004-2002'!F12</f>
        <v>17.310000000000002</v>
      </c>
      <c r="P14" t="str">
        <f t="shared" si="4"/>
        <v>Notková Barbora</v>
      </c>
      <c r="Q14">
        <f t="shared" si="6"/>
        <v>1</v>
      </c>
    </row>
    <row r="15" spans="1:17">
      <c r="A15" s="5" t="s">
        <v>53</v>
      </c>
      <c r="B15" s="13" t="s">
        <v>151</v>
      </c>
      <c r="C15">
        <f>'2011'!F23</f>
        <v>18.600000000000001</v>
      </c>
      <c r="D15" t="str">
        <f t="shared" si="0"/>
        <v>Krátká Michaela</v>
      </c>
      <c r="E15">
        <f t="shared" si="1"/>
        <v>2</v>
      </c>
      <c r="G15" s="13" t="s">
        <v>21</v>
      </c>
      <c r="H15" s="5" t="s">
        <v>18</v>
      </c>
      <c r="I15">
        <f>'2009'!F19</f>
        <v>15.315999999999999</v>
      </c>
      <c r="J15" t="str">
        <f t="shared" si="2"/>
        <v>Prázová Kamila</v>
      </c>
      <c r="K15">
        <f>_xlfn.RANK.EQ(I15,$I$15:$I$17,0)</f>
        <v>1</v>
      </c>
      <c r="P15">
        <f t="shared" si="4"/>
        <v>0</v>
      </c>
    </row>
    <row r="16" spans="1:17">
      <c r="A16" s="5" t="s">
        <v>54</v>
      </c>
      <c r="B16" s="13" t="s">
        <v>151</v>
      </c>
      <c r="C16">
        <f>'2011'!F24</f>
        <v>18.149999999999999</v>
      </c>
      <c r="D16" t="str">
        <f t="shared" si="0"/>
        <v>Ožďanová Michaela</v>
      </c>
      <c r="E16">
        <f t="shared" si="1"/>
        <v>5</v>
      </c>
      <c r="G16" s="13" t="s">
        <v>22</v>
      </c>
      <c r="H16" s="5" t="s">
        <v>18</v>
      </c>
      <c r="I16">
        <f>'2009'!F20</f>
        <v>0</v>
      </c>
      <c r="J16" t="str">
        <f t="shared" si="2"/>
        <v xml:space="preserve">Hitschfelová Barbora      </v>
      </c>
      <c r="K16">
        <f t="shared" ref="K16:K17" si="7">_xlfn.RANK.EQ(I16,$I$15:$I$17,0)</f>
        <v>3</v>
      </c>
      <c r="M16" s="20" t="s">
        <v>20</v>
      </c>
      <c r="N16" s="5" t="s">
        <v>18</v>
      </c>
      <c r="O16">
        <f>'2008'!F13</f>
        <v>15.132999999999999</v>
      </c>
      <c r="P16" t="str">
        <f t="shared" si="4"/>
        <v>Linhartová Nikol </v>
      </c>
      <c r="Q16">
        <f>_xlfn.RANK.EQ(O16,O16:O17,0)</f>
        <v>2</v>
      </c>
    </row>
    <row r="17" spans="1:17">
      <c r="A17" s="26"/>
      <c r="B17" s="26"/>
      <c r="D17">
        <f t="shared" si="0"/>
        <v>0</v>
      </c>
      <c r="G17" s="13" t="s">
        <v>23</v>
      </c>
      <c r="H17" s="5" t="s">
        <v>18</v>
      </c>
      <c r="I17">
        <f>'2009'!F21</f>
        <v>14.316000000000001</v>
      </c>
      <c r="J17" t="str">
        <f t="shared" si="2"/>
        <v>Králová Monika                   </v>
      </c>
      <c r="K17">
        <f t="shared" si="7"/>
        <v>2</v>
      </c>
      <c r="M17" s="28" t="s">
        <v>146</v>
      </c>
      <c r="N17" s="5" t="s">
        <v>18</v>
      </c>
      <c r="O17">
        <f>'2006-2005'!F8</f>
        <v>17.582999999999998</v>
      </c>
      <c r="P17" t="str">
        <f t="shared" si="4"/>
        <v>Šemberová Kristýna </v>
      </c>
      <c r="Q17">
        <f>_xlfn.RANK.EQ(O17,O17:O18,0)</f>
        <v>1</v>
      </c>
    </row>
    <row r="18" spans="1:17">
      <c r="A18" s="5" t="s">
        <v>107</v>
      </c>
      <c r="B18" s="5" t="s">
        <v>149</v>
      </c>
      <c r="C18">
        <f>'2014 a ml.'!F10</f>
        <v>17.399999999999999</v>
      </c>
      <c r="D18" t="str">
        <f t="shared" si="0"/>
        <v>Koutská Lucie</v>
      </c>
      <c r="E18">
        <f>_xlfn.RANK.EQ(C18,$C$18:$C$21,0)</f>
        <v>1</v>
      </c>
      <c r="J18">
        <f t="shared" si="2"/>
        <v>0</v>
      </c>
      <c r="P18">
        <f t="shared" si="4"/>
        <v>0</v>
      </c>
    </row>
    <row r="19" spans="1:17">
      <c r="A19" s="5" t="s">
        <v>109</v>
      </c>
      <c r="B19" s="5" t="s">
        <v>149</v>
      </c>
      <c r="C19">
        <f>'2012'!F17</f>
        <v>0</v>
      </c>
      <c r="D19" t="str">
        <f t="shared" si="0"/>
        <v>Notková Barbora</v>
      </c>
      <c r="E19">
        <f t="shared" ref="E19:E21" si="8">_xlfn.RANK.EQ(C19,$C$18:$C$21,0)</f>
        <v>3</v>
      </c>
      <c r="G19" s="5" t="s">
        <v>38</v>
      </c>
      <c r="H19" s="5" t="s">
        <v>26</v>
      </c>
      <c r="I19">
        <f>'2010'!F19</f>
        <v>16.466000000000001</v>
      </c>
      <c r="J19" t="str">
        <f t="shared" si="2"/>
        <v>Vavřinová Karin</v>
      </c>
      <c r="K19">
        <f>_xlfn.RANK.EQ(I19,$I$19:$I$21,0)</f>
        <v>1</v>
      </c>
      <c r="M19" s="5" t="s">
        <v>40</v>
      </c>
      <c r="N19" s="5" t="s">
        <v>26</v>
      </c>
      <c r="O19">
        <f>'2008'!F8</f>
        <v>15.95</v>
      </c>
      <c r="P19" t="str">
        <f t="shared" si="4"/>
        <v>Miřejovská Nicole</v>
      </c>
      <c r="Q19">
        <f>_xlfn.RANK.EQ(O19,$O$19:$O$20,0)</f>
        <v>1</v>
      </c>
    </row>
    <row r="20" spans="1:17">
      <c r="A20" s="17" t="s">
        <v>110</v>
      </c>
      <c r="B20" s="5" t="s">
        <v>149</v>
      </c>
      <c r="C20">
        <f>'2012'!F18</f>
        <v>15.7</v>
      </c>
      <c r="D20" t="str">
        <f t="shared" si="0"/>
        <v>Řeháková Karolína</v>
      </c>
      <c r="E20">
        <f t="shared" si="8"/>
        <v>2</v>
      </c>
      <c r="G20" s="5" t="s">
        <v>37</v>
      </c>
      <c r="H20" s="5" t="s">
        <v>26</v>
      </c>
      <c r="I20">
        <f>'2010'!F20</f>
        <v>16.05</v>
      </c>
      <c r="J20" t="str">
        <f t="shared" si="2"/>
        <v>Plchová Sofie</v>
      </c>
      <c r="K20">
        <f t="shared" ref="K20:K21" si="9">_xlfn.RANK.EQ(I20,$I$19:$I$21,0)</f>
        <v>2</v>
      </c>
      <c r="M20" s="5" t="s">
        <v>41</v>
      </c>
      <c r="N20" s="5" t="s">
        <v>26</v>
      </c>
      <c r="O20">
        <f>'2008'!F9</f>
        <v>14.5</v>
      </c>
      <c r="P20" t="str">
        <f t="shared" si="4"/>
        <v>Kalhousková Kateřina</v>
      </c>
      <c r="Q20">
        <f>_xlfn.RANK.EQ(O20,$O$19:$O$20,0)</f>
        <v>2</v>
      </c>
    </row>
    <row r="21" spans="1:17">
      <c r="A21" s="17" t="s">
        <v>111</v>
      </c>
      <c r="B21" s="5" t="s">
        <v>149</v>
      </c>
      <c r="C21">
        <f>'2012'!F19</f>
        <v>0</v>
      </c>
      <c r="D21" t="str">
        <f t="shared" si="0"/>
        <v>Řeháková Barbora</v>
      </c>
      <c r="E21">
        <f t="shared" si="8"/>
        <v>3</v>
      </c>
      <c r="G21" s="13" t="s">
        <v>39</v>
      </c>
      <c r="H21" s="5" t="s">
        <v>26</v>
      </c>
      <c r="I21">
        <f>'2009'!F16</f>
        <v>15.565999999999999</v>
      </c>
      <c r="J21" t="str">
        <f t="shared" si="2"/>
        <v>Vorlíčková Veronika</v>
      </c>
      <c r="K21">
        <f t="shared" si="9"/>
        <v>3</v>
      </c>
      <c r="P21">
        <f t="shared" si="4"/>
        <v>0</v>
      </c>
    </row>
    <row r="22" spans="1:17">
      <c r="D22">
        <f t="shared" si="0"/>
        <v>0</v>
      </c>
      <c r="J22">
        <f t="shared" si="2"/>
        <v>0</v>
      </c>
      <c r="M22" s="24" t="s">
        <v>101</v>
      </c>
      <c r="N22" s="5" t="s">
        <v>147</v>
      </c>
      <c r="O22">
        <f>'2008'!F11</f>
        <v>17.416</v>
      </c>
      <c r="P22" t="str">
        <f t="shared" si="4"/>
        <v>Hepnarová Jana</v>
      </c>
      <c r="Q22">
        <f>_xlfn.RANK.EQ(O22,$O$22:$O$26,0)</f>
        <v>5</v>
      </c>
    </row>
    <row r="23" spans="1:17">
      <c r="A23" s="5" t="s">
        <v>25</v>
      </c>
      <c r="B23" s="5" t="s">
        <v>18</v>
      </c>
      <c r="C23">
        <f>'2014 a ml.'!F11</f>
        <v>17.799999999999997</v>
      </c>
      <c r="D23" t="str">
        <f t="shared" si="0"/>
        <v xml:space="preserve">Šemberová Agáta </v>
      </c>
      <c r="E23">
        <f>_xlfn.RANK.EQ(C23,$C$23:$C$24,0)</f>
        <v>1</v>
      </c>
      <c r="G23" s="21" t="s">
        <v>127</v>
      </c>
      <c r="H23" s="5" t="s">
        <v>147</v>
      </c>
      <c r="I23">
        <f>'2010'!F14</f>
        <v>14.983000000000001</v>
      </c>
      <c r="J23" t="str">
        <f t="shared" si="2"/>
        <v>Suchá Tereza</v>
      </c>
      <c r="K23">
        <f>_xlfn.RANK.EQ(I23,$I$23:$I$29,0)</f>
        <v>7</v>
      </c>
      <c r="M23" s="24" t="s">
        <v>102</v>
      </c>
      <c r="N23" s="5" t="s">
        <v>147</v>
      </c>
      <c r="O23">
        <f>'2008'!F12</f>
        <v>18.132999999999999</v>
      </c>
      <c r="P23" t="str">
        <f t="shared" si="4"/>
        <v>Pacáková Adéla</v>
      </c>
      <c r="Q23">
        <f t="shared" ref="Q23:Q26" si="10">_xlfn.RANK.EQ(O23,$O$22:$O$26,0)</f>
        <v>2</v>
      </c>
    </row>
    <row r="24" spans="1:17">
      <c r="A24" s="20" t="s">
        <v>24</v>
      </c>
      <c r="B24" s="5" t="s">
        <v>18</v>
      </c>
      <c r="C24">
        <f>'2011'!F8</f>
        <v>16.100000000000001</v>
      </c>
      <c r="D24" t="str">
        <f t="shared" si="0"/>
        <v>Hofmanová Kristýna</v>
      </c>
      <c r="E24">
        <f>_xlfn.RANK.EQ(C24,$C$23:$C$24,0)</f>
        <v>2</v>
      </c>
      <c r="G24" s="21" t="s">
        <v>128</v>
      </c>
      <c r="H24" s="5" t="s">
        <v>147</v>
      </c>
      <c r="I24">
        <f>'2010'!F15</f>
        <v>17.25</v>
      </c>
      <c r="J24" t="str">
        <f t="shared" si="2"/>
        <v>Suslová Klára</v>
      </c>
      <c r="K24">
        <f t="shared" ref="K24:K29" si="11">_xlfn.RANK.EQ(I24,$I$23:$I$29,0)</f>
        <v>4</v>
      </c>
      <c r="M24" s="24" t="s">
        <v>100</v>
      </c>
      <c r="N24" s="5" t="s">
        <v>147</v>
      </c>
      <c r="O24">
        <f>'2007'!F8</f>
        <v>17.633000000000003</v>
      </c>
      <c r="P24" t="str">
        <f t="shared" si="4"/>
        <v>Kvapilová Bára</v>
      </c>
      <c r="Q24">
        <f t="shared" si="10"/>
        <v>3</v>
      </c>
    </row>
    <row r="25" spans="1:17">
      <c r="D25">
        <f t="shared" si="0"/>
        <v>0</v>
      </c>
      <c r="G25" s="21" t="s">
        <v>129</v>
      </c>
      <c r="H25" s="5" t="s">
        <v>147</v>
      </c>
      <c r="I25">
        <f>'2010'!F16</f>
        <v>18.2</v>
      </c>
      <c r="J25" t="str">
        <f t="shared" si="2"/>
        <v>Janičová Karin</v>
      </c>
      <c r="K25">
        <f t="shared" si="11"/>
        <v>2</v>
      </c>
      <c r="M25" s="5" t="s">
        <v>97</v>
      </c>
      <c r="N25" s="5" t="s">
        <v>147</v>
      </c>
      <c r="O25">
        <f>'2004-2002'!F10</f>
        <v>17.600000000000001</v>
      </c>
      <c r="P25" t="str">
        <f t="shared" si="4"/>
        <v>Všetečková Tereza</v>
      </c>
      <c r="Q25">
        <f t="shared" si="10"/>
        <v>4</v>
      </c>
    </row>
    <row r="26" spans="1:17">
      <c r="A26" s="13" t="s">
        <v>31</v>
      </c>
      <c r="B26" s="5" t="s">
        <v>26</v>
      </c>
      <c r="C26">
        <f>'2014 a ml.'!F12</f>
        <v>0</v>
      </c>
      <c r="D26" t="str">
        <f t="shared" si="0"/>
        <v>Effenberková Barbora</v>
      </c>
      <c r="E26">
        <f>_xlfn.RANK.EQ(C26,$C$26:$C$35,0)</f>
        <v>7</v>
      </c>
      <c r="G26" s="5" t="s">
        <v>130</v>
      </c>
      <c r="H26" s="5" t="s">
        <v>147</v>
      </c>
      <c r="I26">
        <f>'2010'!F17</f>
        <v>16.483000000000001</v>
      </c>
      <c r="J26" t="str">
        <f t="shared" si="2"/>
        <v>Pleskačová Viktorie</v>
      </c>
      <c r="K26">
        <f t="shared" si="11"/>
        <v>6</v>
      </c>
      <c r="M26" s="5" t="s">
        <v>99</v>
      </c>
      <c r="N26" s="5" t="s">
        <v>147</v>
      </c>
      <c r="O26">
        <f>'2004-2002'!F11</f>
        <v>18.68</v>
      </c>
      <c r="P26" t="str">
        <f t="shared" si="4"/>
        <v>Tobišková Kristýna</v>
      </c>
      <c r="Q26">
        <f t="shared" si="10"/>
        <v>1</v>
      </c>
    </row>
    <row r="27" spans="1:17">
      <c r="A27" s="5" t="s">
        <v>27</v>
      </c>
      <c r="B27" s="5" t="s">
        <v>26</v>
      </c>
      <c r="C27">
        <f>'2014 a ml.'!F13</f>
        <v>17.95</v>
      </c>
      <c r="D27" t="str">
        <f t="shared" si="0"/>
        <v>Mazenauer  Rozálie</v>
      </c>
      <c r="E27">
        <f t="shared" ref="E27:E35" si="12">_xlfn.RANK.EQ(C27,$C$26:$C$35,0)</f>
        <v>2</v>
      </c>
      <c r="G27" s="21" t="s">
        <v>131</v>
      </c>
      <c r="H27" s="5" t="s">
        <v>147</v>
      </c>
      <c r="I27">
        <f>'2010'!F18</f>
        <v>16.632999999999999</v>
      </c>
      <c r="J27" t="str">
        <f t="shared" si="2"/>
        <v>Cestrová Linda</v>
      </c>
      <c r="K27">
        <f t="shared" si="11"/>
        <v>5</v>
      </c>
      <c r="P27">
        <f t="shared" si="4"/>
        <v>0</v>
      </c>
    </row>
    <row r="28" spans="1:17">
      <c r="A28" s="5" t="s">
        <v>29</v>
      </c>
      <c r="B28" s="5" t="s">
        <v>26</v>
      </c>
      <c r="C28">
        <f>'2014 a ml.'!F14</f>
        <v>18.3</v>
      </c>
      <c r="D28" t="str">
        <f t="shared" si="0"/>
        <v xml:space="preserve">Hudská  Viola  </v>
      </c>
      <c r="E28">
        <f t="shared" si="12"/>
        <v>1</v>
      </c>
      <c r="G28" s="13" t="s">
        <v>121</v>
      </c>
      <c r="H28" s="5" t="s">
        <v>147</v>
      </c>
      <c r="I28">
        <f>'2009'!F22</f>
        <v>17.332999999999998</v>
      </c>
      <c r="J28" t="str">
        <f t="shared" si="2"/>
        <v>Součková Anežka</v>
      </c>
      <c r="K28">
        <f t="shared" si="11"/>
        <v>3</v>
      </c>
      <c r="M28" s="5" t="s">
        <v>77</v>
      </c>
      <c r="N28" s="5" t="s">
        <v>148</v>
      </c>
      <c r="O28">
        <f>'2008'!F10</f>
        <v>14.5</v>
      </c>
      <c r="P28" t="str">
        <f t="shared" si="4"/>
        <v>Vinterová Lucie</v>
      </c>
      <c r="Q28">
        <f>_xlfn.RANK.EQ(O28,$O$28:$O$30,0)</f>
        <v>3</v>
      </c>
    </row>
    <row r="29" spans="1:17">
      <c r="A29" s="5" t="s">
        <v>28</v>
      </c>
      <c r="B29" s="5" t="s">
        <v>26</v>
      </c>
      <c r="C29">
        <f>'2014 a ml.'!F15</f>
        <v>0</v>
      </c>
      <c r="D29" t="str">
        <f t="shared" si="0"/>
        <v xml:space="preserve">Částková  Kristýna </v>
      </c>
      <c r="E29">
        <f t="shared" si="12"/>
        <v>7</v>
      </c>
      <c r="G29" s="13" t="s">
        <v>122</v>
      </c>
      <c r="H29" s="5" t="s">
        <v>147</v>
      </c>
      <c r="I29">
        <f>'2009'!F23</f>
        <v>18.216000000000001</v>
      </c>
      <c r="J29" t="str">
        <f t="shared" si="2"/>
        <v>Závodná Tamara</v>
      </c>
      <c r="K29">
        <f t="shared" si="11"/>
        <v>1</v>
      </c>
      <c r="M29" s="5" t="s">
        <v>78</v>
      </c>
      <c r="N29" s="5" t="s">
        <v>148</v>
      </c>
      <c r="O29">
        <f>'2007'!F11</f>
        <v>15.450000000000001</v>
      </c>
      <c r="P29" t="str">
        <f t="shared" si="4"/>
        <v>Zelená Kristýna</v>
      </c>
      <c r="Q29">
        <f t="shared" ref="Q29:Q30" si="13">_xlfn.RANK.EQ(O29,$O$28:$O$30,0)</f>
        <v>1</v>
      </c>
    </row>
    <row r="30" spans="1:17">
      <c r="A30" s="5" t="s">
        <v>30</v>
      </c>
      <c r="B30" s="5" t="s">
        <v>26</v>
      </c>
      <c r="C30">
        <f>'2014 a ml.'!F16</f>
        <v>0</v>
      </c>
      <c r="D30" t="str">
        <f t="shared" si="0"/>
        <v>Košíčková  Barbora</v>
      </c>
      <c r="E30">
        <f t="shared" si="12"/>
        <v>7</v>
      </c>
      <c r="J30">
        <f t="shared" si="2"/>
        <v>0</v>
      </c>
      <c r="M30" s="5" t="s">
        <v>79</v>
      </c>
      <c r="N30" s="5" t="s">
        <v>148</v>
      </c>
      <c r="O30">
        <f>'2004-2002'!F9</f>
        <v>15.26</v>
      </c>
      <c r="P30" t="str">
        <f t="shared" si="4"/>
        <v xml:space="preserve">Řehůřková Lucie </v>
      </c>
      <c r="Q30">
        <f t="shared" si="13"/>
        <v>2</v>
      </c>
    </row>
    <row r="31" spans="1:17">
      <c r="A31" s="5" t="s">
        <v>32</v>
      </c>
      <c r="B31" s="5" t="s">
        <v>26</v>
      </c>
      <c r="C31">
        <f>'2013 '!F12</f>
        <v>16.75</v>
      </c>
      <c r="D31" t="str">
        <f t="shared" si="0"/>
        <v>Dvořáková Marie</v>
      </c>
      <c r="E31">
        <f t="shared" si="12"/>
        <v>3</v>
      </c>
      <c r="G31" s="13" t="s">
        <v>76</v>
      </c>
      <c r="H31" s="5" t="s">
        <v>148</v>
      </c>
      <c r="I31">
        <f>'2009'!F8</f>
        <v>16.866</v>
      </c>
      <c r="J31" t="str">
        <f t="shared" si="2"/>
        <v>Rýdlová Natali</v>
      </c>
      <c r="K31">
        <f>_xlfn.RANK.EQ(I31,I31,0)</f>
        <v>1</v>
      </c>
      <c r="P31">
        <f t="shared" si="4"/>
        <v>0</v>
      </c>
    </row>
    <row r="32" spans="1:17">
      <c r="A32" s="5" t="s">
        <v>33</v>
      </c>
      <c r="B32" s="5" t="s">
        <v>26</v>
      </c>
      <c r="C32">
        <f>'2013 '!F13</f>
        <v>8.4</v>
      </c>
      <c r="D32" t="str">
        <f t="shared" si="0"/>
        <v>Homolková Nikola</v>
      </c>
      <c r="E32">
        <f t="shared" si="12"/>
        <v>6</v>
      </c>
      <c r="J32">
        <f t="shared" si="2"/>
        <v>0</v>
      </c>
      <c r="M32" s="13" t="s">
        <v>93</v>
      </c>
      <c r="N32" s="24" t="s">
        <v>150</v>
      </c>
      <c r="O32">
        <f>'2008'!F15</f>
        <v>17.033000000000001</v>
      </c>
      <c r="P32" t="str">
        <f t="shared" si="4"/>
        <v>Šmídová Martina</v>
      </c>
      <c r="Q32">
        <f>_xlfn.RANK.EQ(O32,$O$32:$O$38,0)</f>
        <v>2</v>
      </c>
    </row>
    <row r="33" spans="1:17">
      <c r="A33" s="5" t="s">
        <v>34</v>
      </c>
      <c r="B33" s="5" t="s">
        <v>26</v>
      </c>
      <c r="C33">
        <f>'2012'!F8</f>
        <v>16.2</v>
      </c>
      <c r="D33" t="str">
        <f t="shared" si="0"/>
        <v>Ferbarová Nikola</v>
      </c>
      <c r="E33">
        <f t="shared" si="12"/>
        <v>4</v>
      </c>
      <c r="G33" s="5" t="s">
        <v>86</v>
      </c>
      <c r="H33" s="24" t="s">
        <v>150</v>
      </c>
      <c r="I33">
        <f>'2010'!F13</f>
        <v>0</v>
      </c>
      <c r="J33" t="str">
        <f t="shared" si="2"/>
        <v>Jansová Justýna</v>
      </c>
      <c r="K33">
        <f>_xlfn.RANK.EQ(I33,$I$33:$I$36,0)</f>
        <v>1</v>
      </c>
      <c r="M33" s="13" t="s">
        <v>90</v>
      </c>
      <c r="N33" s="24" t="s">
        <v>150</v>
      </c>
      <c r="O33">
        <f>'2008'!F16</f>
        <v>15.815999999999999</v>
      </c>
      <c r="P33" t="str">
        <f t="shared" si="4"/>
        <v>Šedivá Tereza</v>
      </c>
      <c r="Q33">
        <f t="shared" ref="Q33:Q38" si="14">_xlfn.RANK.EQ(O33,$O$32:$O$38,0)</f>
        <v>5</v>
      </c>
    </row>
    <row r="34" spans="1:17">
      <c r="A34" s="5" t="s">
        <v>35</v>
      </c>
      <c r="B34" s="5" t="s">
        <v>26</v>
      </c>
      <c r="C34">
        <f>'2012'!F9</f>
        <v>0</v>
      </c>
      <c r="D34" t="str">
        <f t="shared" si="0"/>
        <v>Rolko Nora</v>
      </c>
      <c r="E34">
        <f t="shared" si="12"/>
        <v>7</v>
      </c>
      <c r="G34" s="13" t="s">
        <v>87</v>
      </c>
      <c r="H34" s="24" t="s">
        <v>150</v>
      </c>
      <c r="I34">
        <f>'2009'!F13</f>
        <v>0</v>
      </c>
      <c r="J34" t="str">
        <f t="shared" si="2"/>
        <v>Źelezová Stela</v>
      </c>
      <c r="K34">
        <f t="shared" ref="K34:K36" si="15">_xlfn.RANK.EQ(I34,$I$33:$I$36,0)</f>
        <v>1</v>
      </c>
      <c r="M34" s="5" t="s">
        <v>91</v>
      </c>
      <c r="N34" s="24" t="s">
        <v>150</v>
      </c>
      <c r="O34">
        <f>'2007'!F12</f>
        <v>0</v>
      </c>
      <c r="P34" t="str">
        <f t="shared" si="4"/>
        <v>Rejchrtová Justýna</v>
      </c>
      <c r="Q34">
        <f t="shared" si="14"/>
        <v>6</v>
      </c>
    </row>
    <row r="35" spans="1:17">
      <c r="A35" s="5" t="s">
        <v>36</v>
      </c>
      <c r="B35" s="5" t="s">
        <v>26</v>
      </c>
      <c r="C35">
        <f>'2012'!F10</f>
        <v>14.75</v>
      </c>
      <c r="D35" t="str">
        <f t="shared" si="0"/>
        <v>Havlíčková Eliška</v>
      </c>
      <c r="E35">
        <f t="shared" si="12"/>
        <v>5</v>
      </c>
      <c r="G35" s="13" t="s">
        <v>88</v>
      </c>
      <c r="H35" s="24" t="s">
        <v>150</v>
      </c>
      <c r="I35">
        <f>'2009'!F14</f>
        <v>0</v>
      </c>
      <c r="J35" t="str">
        <f t="shared" si="2"/>
        <v>Brandová Natálie</v>
      </c>
      <c r="K35">
        <f t="shared" si="15"/>
        <v>1</v>
      </c>
      <c r="M35" s="13" t="s">
        <v>92</v>
      </c>
      <c r="N35" s="24" t="s">
        <v>150</v>
      </c>
      <c r="O35">
        <f>'2007'!F13</f>
        <v>16.082999999999998</v>
      </c>
      <c r="P35" t="str">
        <f t="shared" si="4"/>
        <v>Pitřincová Ivana</v>
      </c>
      <c r="Q35">
        <f t="shared" si="14"/>
        <v>4</v>
      </c>
    </row>
    <row r="36" spans="1:17">
      <c r="D36">
        <f t="shared" si="0"/>
        <v>0</v>
      </c>
      <c r="G36" s="13" t="s">
        <v>89</v>
      </c>
      <c r="H36" s="24" t="s">
        <v>150</v>
      </c>
      <c r="I36">
        <f>'2009'!F15</f>
        <v>0</v>
      </c>
      <c r="J36" t="str">
        <f t="shared" si="2"/>
        <v>Hurdálková Pavlína</v>
      </c>
      <c r="K36">
        <f t="shared" si="15"/>
        <v>1</v>
      </c>
      <c r="M36" s="13" t="s">
        <v>95</v>
      </c>
      <c r="N36" s="24" t="s">
        <v>150</v>
      </c>
      <c r="O36">
        <f>'2006-2005'!F10</f>
        <v>17.86</v>
      </c>
      <c r="P36" t="str">
        <f t="shared" si="4"/>
        <v>Petráková Anežka</v>
      </c>
      <c r="Q36">
        <f t="shared" si="14"/>
        <v>1</v>
      </c>
    </row>
    <row r="37" spans="1:17">
      <c r="A37" s="5" t="s">
        <v>137</v>
      </c>
      <c r="B37" s="5" t="s">
        <v>147</v>
      </c>
      <c r="C37">
        <f>'2014 a ml.'!F17</f>
        <v>18.600000000000001</v>
      </c>
      <c r="D37" t="str">
        <f t="shared" si="0"/>
        <v>Suslová Eliška</v>
      </c>
      <c r="E37">
        <f>_xlfn.RANK.EQ(C37,$C$37:$C$51,0)</f>
        <v>5</v>
      </c>
      <c r="J37">
        <f t="shared" si="2"/>
        <v>0</v>
      </c>
      <c r="M37" s="5" t="s">
        <v>94</v>
      </c>
      <c r="N37" s="24" t="s">
        <v>150</v>
      </c>
      <c r="O37">
        <f>'2006-2005'!F11</f>
        <v>16.5</v>
      </c>
      <c r="P37" t="str">
        <f t="shared" si="4"/>
        <v>Kostyšynová Zora</v>
      </c>
      <c r="Q37">
        <f t="shared" si="14"/>
        <v>3</v>
      </c>
    </row>
    <row r="38" spans="1:17">
      <c r="A38" s="21" t="s">
        <v>138</v>
      </c>
      <c r="B38" s="5" t="s">
        <v>147</v>
      </c>
      <c r="C38">
        <f>'2014 a ml.'!F18</f>
        <v>19</v>
      </c>
      <c r="D38" t="str">
        <f t="shared" si="0"/>
        <v>Hamáčková Anežka</v>
      </c>
      <c r="E38">
        <v>2</v>
      </c>
      <c r="G38" s="24" t="s">
        <v>105</v>
      </c>
      <c r="H38" s="27" t="s">
        <v>104</v>
      </c>
      <c r="I38">
        <f>'2009'!F24</f>
        <v>14.116</v>
      </c>
      <c r="J38" t="str">
        <f t="shared" si="2"/>
        <v>Prokopová Lucie</v>
      </c>
      <c r="K38">
        <f>_xlfn.RANK.EQ(I38,$I$38:$I$39,0)</f>
        <v>1</v>
      </c>
      <c r="M38" s="5" t="s">
        <v>96</v>
      </c>
      <c r="N38" s="24" t="s">
        <v>150</v>
      </c>
      <c r="O38">
        <f>'2004-2002'!F8</f>
        <v>0</v>
      </c>
      <c r="P38" t="str">
        <f t="shared" si="4"/>
        <v>Nývltová Sabina</v>
      </c>
      <c r="Q38">
        <f t="shared" si="14"/>
        <v>6</v>
      </c>
    </row>
    <row r="39" spans="1:17">
      <c r="A39" s="21" t="s">
        <v>139</v>
      </c>
      <c r="B39" s="5" t="s">
        <v>147</v>
      </c>
      <c r="C39">
        <f>'2014 a ml.'!F19</f>
        <v>18.049999999999997</v>
      </c>
      <c r="D39" t="str">
        <f t="shared" si="0"/>
        <v>Markéta Novotná</v>
      </c>
      <c r="E39">
        <f t="shared" ref="E39:E51" si="16">_xlfn.RANK.EQ(C39,$C$37:$C$51,0)</f>
        <v>10</v>
      </c>
      <c r="G39" s="24" t="s">
        <v>106</v>
      </c>
      <c r="H39" s="27" t="s">
        <v>104</v>
      </c>
      <c r="I39">
        <f>'2009'!F25</f>
        <v>13.416</v>
      </c>
      <c r="J39" t="str">
        <f t="shared" si="2"/>
        <v>Kunová Ema</v>
      </c>
      <c r="K39">
        <f>_xlfn.RANK.EQ(I39,$I$38:$I$39,0)</f>
        <v>2</v>
      </c>
      <c r="P39">
        <f t="shared" si="4"/>
        <v>0</v>
      </c>
    </row>
    <row r="40" spans="1:17">
      <c r="A40" s="21" t="s">
        <v>140</v>
      </c>
      <c r="B40" s="5" t="s">
        <v>147</v>
      </c>
      <c r="C40">
        <f>'2014 a ml.'!F20</f>
        <v>17.899999999999999</v>
      </c>
      <c r="D40" t="str">
        <f t="shared" si="0"/>
        <v>Nikol Malinová</v>
      </c>
      <c r="E40">
        <f t="shared" si="16"/>
        <v>12</v>
      </c>
      <c r="M40" s="5" t="s">
        <v>103</v>
      </c>
      <c r="N40" s="5" t="s">
        <v>104</v>
      </c>
      <c r="O40">
        <f>'2007'!F10</f>
        <v>0</v>
      </c>
      <c r="P40" t="str">
        <f t="shared" si="4"/>
        <v>Ričanyová Adéla</v>
      </c>
      <c r="Q40">
        <f>_xlfn.RANK.EQ(O40,$O$40,0)</f>
        <v>1</v>
      </c>
    </row>
    <row r="41" spans="1:17">
      <c r="A41" s="5" t="s">
        <v>120</v>
      </c>
      <c r="B41" s="5" t="s">
        <v>147</v>
      </c>
      <c r="C41">
        <f>'2013 '!F8</f>
        <v>17.8</v>
      </c>
      <c r="D41" t="str">
        <f t="shared" si="0"/>
        <v>Razsková Jůlie</v>
      </c>
      <c r="E41">
        <f t="shared" si="16"/>
        <v>14</v>
      </c>
    </row>
    <row r="42" spans="1:17">
      <c r="A42" s="5" t="s">
        <v>123</v>
      </c>
      <c r="B42" s="5" t="s">
        <v>147</v>
      </c>
      <c r="C42">
        <f>'2013 '!F9</f>
        <v>17.850000000000001</v>
      </c>
      <c r="D42" t="str">
        <f t="shared" si="0"/>
        <v>Jiroušová Lenka</v>
      </c>
      <c r="E42">
        <f t="shared" si="16"/>
        <v>13</v>
      </c>
    </row>
    <row r="43" spans="1:17">
      <c r="A43" s="5" t="s">
        <v>141</v>
      </c>
      <c r="B43" s="5" t="s">
        <v>147</v>
      </c>
      <c r="C43">
        <f>'2013 '!F10</f>
        <v>17</v>
      </c>
      <c r="D43" t="str">
        <f t="shared" si="0"/>
        <v>Diana Runštuková</v>
      </c>
      <c r="E43">
        <f t="shared" si="16"/>
        <v>15</v>
      </c>
    </row>
    <row r="44" spans="1:17">
      <c r="A44" s="21" t="s">
        <v>124</v>
      </c>
      <c r="B44" s="5" t="s">
        <v>147</v>
      </c>
      <c r="C44">
        <f>'2013 '!F11</f>
        <v>18</v>
      </c>
      <c r="D44" t="str">
        <f t="shared" si="0"/>
        <v>Vrabcová Ema</v>
      </c>
      <c r="E44">
        <f t="shared" si="16"/>
        <v>11</v>
      </c>
    </row>
    <row r="45" spans="1:17">
      <c r="A45" s="5" t="s">
        <v>132</v>
      </c>
      <c r="B45" s="5" t="s">
        <v>147</v>
      </c>
      <c r="C45">
        <f>'2012'!F20</f>
        <v>18.100000000000001</v>
      </c>
      <c r="D45" t="str">
        <f t="shared" si="0"/>
        <v>Lacziková Amálie</v>
      </c>
      <c r="E45">
        <f t="shared" si="16"/>
        <v>9</v>
      </c>
    </row>
    <row r="46" spans="1:17">
      <c r="A46" s="5" t="s">
        <v>133</v>
      </c>
      <c r="B46" s="5" t="s">
        <v>147</v>
      </c>
      <c r="C46">
        <f>'2012'!F21</f>
        <v>18.149999999999999</v>
      </c>
      <c r="D46" t="str">
        <f t="shared" si="0"/>
        <v>Čechová Kateřina</v>
      </c>
      <c r="E46">
        <f t="shared" si="16"/>
        <v>8</v>
      </c>
    </row>
    <row r="47" spans="1:17">
      <c r="A47" s="21" t="s">
        <v>134</v>
      </c>
      <c r="B47" s="5" t="s">
        <v>147</v>
      </c>
      <c r="C47">
        <f>'2012'!F22</f>
        <v>19</v>
      </c>
      <c r="D47" t="str">
        <f t="shared" si="0"/>
        <v>Čechová Zuzana</v>
      </c>
      <c r="E47">
        <f t="shared" si="16"/>
        <v>1</v>
      </c>
    </row>
    <row r="48" spans="1:17">
      <c r="A48" s="21" t="s">
        <v>135</v>
      </c>
      <c r="B48" s="5" t="s">
        <v>147</v>
      </c>
      <c r="C48">
        <f>'2012'!F23</f>
        <v>18.600000000000001</v>
      </c>
      <c r="D48" t="str">
        <f t="shared" si="0"/>
        <v>Čehcová Rozálie</v>
      </c>
      <c r="E48">
        <f t="shared" si="16"/>
        <v>5</v>
      </c>
    </row>
    <row r="49" spans="1:5">
      <c r="A49" s="21" t="s">
        <v>136</v>
      </c>
      <c r="B49" s="5" t="s">
        <v>147</v>
      </c>
      <c r="C49">
        <f>'2012'!F24</f>
        <v>18.850000000000001</v>
      </c>
      <c r="D49" t="str">
        <f t="shared" si="0"/>
        <v>Vejdělková Amálie</v>
      </c>
      <c r="E49">
        <f t="shared" si="16"/>
        <v>4</v>
      </c>
    </row>
    <row r="50" spans="1:5">
      <c r="A50" s="5" t="s">
        <v>125</v>
      </c>
      <c r="B50" s="5" t="s">
        <v>147</v>
      </c>
      <c r="C50">
        <f>'2011'!F19</f>
        <v>18.450000000000003</v>
      </c>
      <c r="D50" t="str">
        <f t="shared" si="0"/>
        <v>Krapáčová Eliška</v>
      </c>
      <c r="E50">
        <f t="shared" si="16"/>
        <v>7</v>
      </c>
    </row>
    <row r="51" spans="1:5">
      <c r="A51" s="5" t="s">
        <v>126</v>
      </c>
      <c r="B51" s="5" t="s">
        <v>147</v>
      </c>
      <c r="C51">
        <f>'2011'!F20</f>
        <v>18.95</v>
      </c>
      <c r="D51" t="str">
        <f t="shared" si="0"/>
        <v>Vrabcová Nela</v>
      </c>
      <c r="E51">
        <f t="shared" si="16"/>
        <v>3</v>
      </c>
    </row>
    <row r="52" spans="1:5">
      <c r="D52">
        <f t="shared" si="0"/>
        <v>0</v>
      </c>
    </row>
    <row r="53" spans="1:5">
      <c r="A53" s="13" t="s">
        <v>73</v>
      </c>
      <c r="B53" s="5" t="s">
        <v>148</v>
      </c>
      <c r="C53">
        <f>'2011'!F9</f>
        <v>0</v>
      </c>
      <c r="D53" t="str">
        <f t="shared" si="0"/>
        <v>Marková Sofie</v>
      </c>
      <c r="E53">
        <v>0</v>
      </c>
    </row>
    <row r="54" spans="1:5">
      <c r="A54" s="13" t="s">
        <v>74</v>
      </c>
      <c r="B54" s="5" t="s">
        <v>148</v>
      </c>
      <c r="C54">
        <f>'2011'!F10</f>
        <v>18.299999999999997</v>
      </c>
      <c r="D54" t="str">
        <f t="shared" si="0"/>
        <v>Cinková Nicol</v>
      </c>
      <c r="E54">
        <f>_xlfn.RANK.EQ(C54,$C$53:$C$54,0)</f>
        <v>1</v>
      </c>
    </row>
    <row r="55" spans="1:5">
      <c r="D55">
        <f t="shared" si="0"/>
        <v>0</v>
      </c>
    </row>
    <row r="56" spans="1:5">
      <c r="A56" s="13" t="s">
        <v>82</v>
      </c>
      <c r="B56" s="13" t="s">
        <v>150</v>
      </c>
      <c r="C56">
        <f>'2011'!F11</f>
        <v>18.450000000000003</v>
      </c>
      <c r="D56" t="str">
        <f t="shared" si="0"/>
        <v>Špeldová Karolína</v>
      </c>
      <c r="E56">
        <f>_xlfn.RANK.EQ(C56,$C$56:$C$60,0)</f>
        <v>3</v>
      </c>
    </row>
    <row r="57" spans="1:5">
      <c r="A57" s="13" t="s">
        <v>80</v>
      </c>
      <c r="B57" s="13" t="s">
        <v>150</v>
      </c>
      <c r="C57">
        <f>'2011'!F12</f>
        <v>16.799999999999997</v>
      </c>
      <c r="D57" t="str">
        <f t="shared" si="0"/>
        <v>Zítková Zuzana</v>
      </c>
      <c r="E57">
        <f t="shared" ref="E57:E60" si="17">_xlfn.RANK.EQ(C57,$C$56:$C$60,0)</f>
        <v>4</v>
      </c>
    </row>
    <row r="58" spans="1:5">
      <c r="A58" s="13" t="s">
        <v>81</v>
      </c>
      <c r="B58" s="13" t="s">
        <v>150</v>
      </c>
      <c r="C58">
        <f>'2011'!F13</f>
        <v>15.45</v>
      </c>
      <c r="D58" t="str">
        <f t="shared" si="0"/>
        <v>Tomášková Karolína</v>
      </c>
      <c r="E58">
        <f t="shared" si="17"/>
        <v>5</v>
      </c>
    </row>
    <row r="59" spans="1:5">
      <c r="A59" s="13" t="s">
        <v>83</v>
      </c>
      <c r="B59" s="13" t="s">
        <v>150</v>
      </c>
      <c r="C59">
        <f>'2011'!F14</f>
        <v>18.899999999999999</v>
      </c>
      <c r="D59" t="str">
        <f t="shared" si="0"/>
        <v>Vítková Nela</v>
      </c>
      <c r="E59">
        <f t="shared" si="17"/>
        <v>1</v>
      </c>
    </row>
    <row r="60" spans="1:5">
      <c r="A60" s="13" t="s">
        <v>84</v>
      </c>
      <c r="B60" s="13" t="s">
        <v>150</v>
      </c>
      <c r="C60">
        <f>'2011'!F15</f>
        <v>18.75</v>
      </c>
      <c r="D60" t="str">
        <f t="shared" si="0"/>
        <v>Vítková Týna</v>
      </c>
      <c r="E60">
        <f t="shared" si="17"/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</sheetPr>
  <dimension ref="A3:I17"/>
  <sheetViews>
    <sheetView zoomScaleNormal="100" workbookViewId="0">
      <selection activeCell="K27" sqref="K27"/>
    </sheetView>
  </sheetViews>
  <sheetFormatPr defaultRowHeight="15"/>
  <cols>
    <col min="1" max="1" width="7.28515625" customWidth="1"/>
    <col min="2" max="2" width="17.5703125" customWidth="1"/>
    <col min="3" max="3" width="12.5703125" bestFit="1" customWidth="1"/>
    <col min="7" max="9" width="9.140625" customWidth="1"/>
  </cols>
  <sheetData>
    <row r="3" spans="1:9" ht="26.25">
      <c r="A3" s="43" t="s">
        <v>6</v>
      </c>
      <c r="B3" s="43"/>
      <c r="C3" s="43"/>
      <c r="D3" s="43"/>
      <c r="E3" s="43"/>
      <c r="F3" s="43"/>
      <c r="G3" s="43"/>
      <c r="H3" s="43"/>
      <c r="I3" s="2"/>
    </row>
    <row r="4" spans="1:9" ht="26.25">
      <c r="A4" s="44">
        <v>43876</v>
      </c>
      <c r="B4" s="44"/>
      <c r="C4" s="44"/>
      <c r="D4" s="44"/>
      <c r="E4" s="44"/>
      <c r="F4" s="44"/>
      <c r="G4" s="44"/>
      <c r="H4" s="44"/>
      <c r="I4" s="3"/>
    </row>
    <row r="5" spans="1:9" ht="26.25">
      <c r="B5" s="43" t="s">
        <v>7</v>
      </c>
      <c r="C5" s="43"/>
      <c r="D5" s="43"/>
      <c r="E5" s="43"/>
      <c r="F5" s="43"/>
      <c r="G5" s="43"/>
    </row>
    <row r="6" spans="1:9">
      <c r="B6" s="45" t="s">
        <v>9</v>
      </c>
      <c r="C6" s="45"/>
      <c r="D6" s="45"/>
      <c r="E6" s="45"/>
      <c r="F6" s="45"/>
      <c r="G6" s="45"/>
      <c r="H6" s="1"/>
      <c r="I6" s="1"/>
    </row>
    <row r="7" spans="1:9"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1:9">
      <c r="A8">
        <v>1</v>
      </c>
      <c r="B8" s="5" t="s">
        <v>120</v>
      </c>
      <c r="C8" s="5" t="s">
        <v>98</v>
      </c>
      <c r="D8" s="5">
        <v>8.75</v>
      </c>
      <c r="E8" s="5">
        <v>9.0500000000000007</v>
      </c>
      <c r="F8" s="5">
        <f>SUM(D8:E8)</f>
        <v>17.8</v>
      </c>
      <c r="G8" s="42">
        <f>_xlfn.RANK.EQ(F8,$F$8:$F$13,0)</f>
        <v>3</v>
      </c>
    </row>
    <row r="9" spans="1:9">
      <c r="A9">
        <v>2</v>
      </c>
      <c r="B9" s="5" t="s">
        <v>123</v>
      </c>
      <c r="C9" s="5" t="s">
        <v>98</v>
      </c>
      <c r="D9" s="5">
        <v>8.65</v>
      </c>
      <c r="E9" s="5">
        <v>9.1999999999999993</v>
      </c>
      <c r="F9" s="5">
        <f t="shared" ref="F9:F12" si="0">SUM(D9:E9)</f>
        <v>17.850000000000001</v>
      </c>
      <c r="G9" s="41">
        <f t="shared" ref="G9:G13" si="1">_xlfn.RANK.EQ(F9,$F$8:$F$13,0)</f>
        <v>2</v>
      </c>
    </row>
    <row r="10" spans="1:9">
      <c r="A10">
        <v>3</v>
      </c>
      <c r="B10" s="5" t="s">
        <v>141</v>
      </c>
      <c r="C10" s="5" t="s">
        <v>98</v>
      </c>
      <c r="D10" s="5">
        <v>8.4</v>
      </c>
      <c r="E10" s="5">
        <v>8.6</v>
      </c>
      <c r="F10" s="5">
        <f t="shared" si="0"/>
        <v>17</v>
      </c>
      <c r="G10" s="5">
        <f t="shared" si="1"/>
        <v>4</v>
      </c>
    </row>
    <row r="11" spans="1:9">
      <c r="A11">
        <v>4</v>
      </c>
      <c r="B11" s="21" t="s">
        <v>124</v>
      </c>
      <c r="C11" s="5" t="s">
        <v>98</v>
      </c>
      <c r="D11" s="5">
        <v>9</v>
      </c>
      <c r="E11" s="5">
        <v>9</v>
      </c>
      <c r="F11" s="5">
        <f t="shared" si="0"/>
        <v>18</v>
      </c>
      <c r="G11" s="11">
        <f t="shared" si="1"/>
        <v>1</v>
      </c>
    </row>
    <row r="12" spans="1:9">
      <c r="A12">
        <v>6</v>
      </c>
      <c r="B12" s="5" t="s">
        <v>32</v>
      </c>
      <c r="C12" s="5" t="s">
        <v>26</v>
      </c>
      <c r="D12" s="5">
        <v>8.0500000000000007</v>
      </c>
      <c r="E12" s="5">
        <v>8.6999999999999993</v>
      </c>
      <c r="F12" s="5">
        <f t="shared" si="0"/>
        <v>16.75</v>
      </c>
      <c r="G12" s="5">
        <f t="shared" si="1"/>
        <v>5</v>
      </c>
    </row>
    <row r="13" spans="1:9">
      <c r="A13">
        <v>7</v>
      </c>
      <c r="B13" s="5" t="s">
        <v>33</v>
      </c>
      <c r="C13" s="5" t="s">
        <v>26</v>
      </c>
      <c r="D13" s="5">
        <v>7.45</v>
      </c>
      <c r="E13" s="5">
        <v>8.4</v>
      </c>
      <c r="F13" s="5">
        <f>SUM(E13:E13)</f>
        <v>8.4</v>
      </c>
      <c r="G13" s="5">
        <f t="shared" si="1"/>
        <v>6</v>
      </c>
    </row>
    <row r="14" spans="1:9">
      <c r="B14" s="19"/>
      <c r="C14" s="19"/>
      <c r="D14" s="19"/>
      <c r="E14" s="19"/>
      <c r="F14" s="19"/>
      <c r="G14" s="19"/>
    </row>
    <row r="15" spans="1:9">
      <c r="B15" s="19"/>
      <c r="C15" s="19"/>
      <c r="D15" s="19"/>
      <c r="E15" s="19"/>
      <c r="F15" s="19"/>
      <c r="G15" s="19"/>
    </row>
    <row r="16" spans="1:9">
      <c r="B16" s="19"/>
      <c r="C16" s="19"/>
      <c r="D16" s="19"/>
      <c r="E16" s="19"/>
      <c r="F16" s="19"/>
      <c r="G16" s="19"/>
    </row>
    <row r="17" spans="2:7">
      <c r="B17" s="19"/>
      <c r="C17" s="19"/>
      <c r="D17" s="19"/>
      <c r="E17" s="19"/>
      <c r="F17" s="19"/>
      <c r="G17" s="19"/>
    </row>
  </sheetData>
  <mergeCells count="4">
    <mergeCell ref="B6:G6"/>
    <mergeCell ref="B5:G5"/>
    <mergeCell ref="A3:H3"/>
    <mergeCell ref="A4:H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CC"/>
  </sheetPr>
  <dimension ref="A3:N1048576"/>
  <sheetViews>
    <sheetView zoomScaleNormal="100" workbookViewId="0">
      <selection activeCell="J14" sqref="J14"/>
    </sheetView>
  </sheetViews>
  <sheetFormatPr defaultRowHeight="15"/>
  <cols>
    <col min="1" max="1" width="7.28515625" customWidth="1"/>
    <col min="2" max="2" width="17.5703125" customWidth="1"/>
    <col min="3" max="3" width="12.5703125" bestFit="1" customWidth="1"/>
    <col min="7" max="9" width="9.140625" customWidth="1"/>
  </cols>
  <sheetData>
    <row r="3" spans="1:14" ht="26.25">
      <c r="A3" s="43" t="s">
        <v>6</v>
      </c>
      <c r="B3" s="43"/>
      <c r="C3" s="43"/>
      <c r="D3" s="43"/>
      <c r="E3" s="43"/>
      <c r="F3" s="43"/>
      <c r="G3" s="43"/>
      <c r="H3" s="43"/>
      <c r="I3" s="2"/>
    </row>
    <row r="4" spans="1:14" ht="26.25">
      <c r="A4" s="44">
        <v>43876</v>
      </c>
      <c r="B4" s="44"/>
      <c r="C4" s="44"/>
      <c r="D4" s="44"/>
      <c r="E4" s="44"/>
      <c r="F4" s="44"/>
      <c r="G4" s="44"/>
      <c r="H4" s="44"/>
      <c r="I4" s="3"/>
    </row>
    <row r="5" spans="1:14" ht="26.25">
      <c r="B5" s="43" t="s">
        <v>7</v>
      </c>
      <c r="C5" s="43"/>
      <c r="D5" s="43"/>
      <c r="E5" s="43"/>
      <c r="F5" s="43"/>
      <c r="G5" s="43"/>
    </row>
    <row r="6" spans="1:14">
      <c r="B6" s="45" t="s">
        <v>10</v>
      </c>
      <c r="C6" s="45"/>
      <c r="D6" s="45"/>
      <c r="E6" s="45"/>
      <c r="F6" s="45"/>
      <c r="G6" s="45"/>
      <c r="H6" s="1"/>
      <c r="I6" s="1"/>
    </row>
    <row r="7" spans="1:14"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1:14" ht="15.75">
      <c r="A8">
        <v>1</v>
      </c>
      <c r="B8" s="5" t="s">
        <v>34</v>
      </c>
      <c r="C8" s="5" t="s">
        <v>26</v>
      </c>
      <c r="D8" s="5">
        <v>8.6999999999999993</v>
      </c>
      <c r="E8" s="5">
        <v>7.5</v>
      </c>
      <c r="F8" s="5">
        <f>SUM(D8:E8)</f>
        <v>16.2</v>
      </c>
      <c r="G8" s="5">
        <f>_xlfn.RANK.EQ(F8,$F$8:$F$24,0)</f>
        <v>9</v>
      </c>
      <c r="J8" s="15"/>
      <c r="K8" s="15"/>
      <c r="L8" s="15"/>
      <c r="M8" s="15"/>
      <c r="N8" s="14"/>
    </row>
    <row r="9" spans="1:14" ht="15.75">
      <c r="A9">
        <v>2</v>
      </c>
      <c r="B9" s="23" t="s">
        <v>35</v>
      </c>
      <c r="C9" s="5" t="s">
        <v>26</v>
      </c>
      <c r="D9" s="5"/>
      <c r="E9" s="5"/>
      <c r="F9" s="5">
        <f t="shared" ref="F9:F24" si="0">SUM(D9:E9)</f>
        <v>0</v>
      </c>
      <c r="G9" s="5">
        <f t="shared" ref="G9:G24" si="1">_xlfn.RANK.EQ(F9,$F$8:$F$24,0)</f>
        <v>13</v>
      </c>
      <c r="J9" s="15"/>
      <c r="K9" s="15"/>
      <c r="L9" s="15"/>
      <c r="M9" s="15"/>
      <c r="N9" s="15"/>
    </row>
    <row r="10" spans="1:14" ht="15.75">
      <c r="A10">
        <v>3</v>
      </c>
      <c r="B10" s="5" t="s">
        <v>36</v>
      </c>
      <c r="C10" s="5" t="s">
        <v>26</v>
      </c>
      <c r="D10" s="5">
        <v>7.85</v>
      </c>
      <c r="E10" s="5">
        <v>6.9</v>
      </c>
      <c r="F10" s="5">
        <f t="shared" si="0"/>
        <v>14.75</v>
      </c>
      <c r="G10" s="5">
        <f t="shared" si="1"/>
        <v>11</v>
      </c>
      <c r="J10" s="15"/>
      <c r="K10" s="15"/>
      <c r="L10" s="15"/>
      <c r="M10" s="15"/>
      <c r="N10" s="14"/>
    </row>
    <row r="11" spans="1:14">
      <c r="A11">
        <v>4</v>
      </c>
      <c r="B11" s="36" t="s">
        <v>45</v>
      </c>
      <c r="C11" s="13" t="s">
        <v>44</v>
      </c>
      <c r="D11" s="13"/>
      <c r="E11" s="5"/>
      <c r="F11" s="5">
        <f t="shared" si="0"/>
        <v>0</v>
      </c>
      <c r="G11" s="5">
        <f t="shared" si="1"/>
        <v>13</v>
      </c>
    </row>
    <row r="12" spans="1:14">
      <c r="A12">
        <v>5</v>
      </c>
      <c r="B12" s="13" t="s">
        <v>46</v>
      </c>
      <c r="C12" s="13" t="s">
        <v>44</v>
      </c>
      <c r="D12" s="13">
        <v>9.3000000000000007</v>
      </c>
      <c r="E12" s="5">
        <v>8.3000000000000007</v>
      </c>
      <c r="F12" s="5">
        <f t="shared" si="0"/>
        <v>17.600000000000001</v>
      </c>
      <c r="G12" s="5">
        <f t="shared" si="1"/>
        <v>6</v>
      </c>
      <c r="M12" s="12"/>
    </row>
    <row r="13" spans="1:14">
      <c r="A13">
        <v>6</v>
      </c>
      <c r="B13" s="13" t="s">
        <v>47</v>
      </c>
      <c r="C13" s="13" t="s">
        <v>44</v>
      </c>
      <c r="D13" s="13">
        <v>7.4</v>
      </c>
      <c r="E13" s="5">
        <v>6.25</v>
      </c>
      <c r="F13" s="5">
        <f t="shared" si="0"/>
        <v>13.65</v>
      </c>
      <c r="G13" s="5">
        <f t="shared" si="1"/>
        <v>12</v>
      </c>
    </row>
    <row r="14" spans="1:14">
      <c r="A14">
        <v>7</v>
      </c>
      <c r="B14" s="36" t="s">
        <v>48</v>
      </c>
      <c r="C14" s="13" t="s">
        <v>44</v>
      </c>
      <c r="D14" s="13"/>
      <c r="E14" s="5"/>
      <c r="F14" s="5">
        <f t="shared" si="0"/>
        <v>0</v>
      </c>
      <c r="G14" s="5">
        <f t="shared" si="1"/>
        <v>13</v>
      </c>
    </row>
    <row r="15" spans="1:14">
      <c r="A15">
        <v>8</v>
      </c>
      <c r="B15" s="13" t="s">
        <v>49</v>
      </c>
      <c r="C15" s="13" t="s">
        <v>44</v>
      </c>
      <c r="D15" s="13">
        <v>9.1999999999999993</v>
      </c>
      <c r="E15" s="5">
        <v>8.4</v>
      </c>
      <c r="F15" s="5">
        <f t="shared" si="0"/>
        <v>17.600000000000001</v>
      </c>
      <c r="G15" s="5">
        <f t="shared" si="1"/>
        <v>6</v>
      </c>
    </row>
    <row r="16" spans="1:14">
      <c r="A16">
        <v>9</v>
      </c>
      <c r="B16" s="13" t="s">
        <v>50</v>
      </c>
      <c r="C16" s="13" t="s">
        <v>44</v>
      </c>
      <c r="D16" s="13">
        <v>9.25</v>
      </c>
      <c r="E16" s="5">
        <v>7.8</v>
      </c>
      <c r="F16" s="5">
        <f t="shared" si="0"/>
        <v>17.05</v>
      </c>
      <c r="G16" s="5">
        <f t="shared" si="1"/>
        <v>8</v>
      </c>
    </row>
    <row r="17" spans="1:7">
      <c r="A17">
        <v>10</v>
      </c>
      <c r="B17" s="23" t="s">
        <v>153</v>
      </c>
      <c r="C17" s="5" t="s">
        <v>108</v>
      </c>
      <c r="D17" s="5"/>
      <c r="E17" s="5"/>
      <c r="F17" s="5">
        <f t="shared" si="0"/>
        <v>0</v>
      </c>
      <c r="G17" s="5">
        <f t="shared" si="1"/>
        <v>13</v>
      </c>
    </row>
    <row r="18" spans="1:7">
      <c r="A18">
        <v>11</v>
      </c>
      <c r="B18" s="40" t="s">
        <v>110</v>
      </c>
      <c r="C18" s="5" t="s">
        <v>108</v>
      </c>
      <c r="D18" s="5">
        <v>8</v>
      </c>
      <c r="E18" s="5">
        <v>7.7</v>
      </c>
      <c r="F18" s="5">
        <f t="shared" si="0"/>
        <v>15.7</v>
      </c>
      <c r="G18" s="5">
        <f t="shared" si="1"/>
        <v>10</v>
      </c>
    </row>
    <row r="19" spans="1:7">
      <c r="A19">
        <v>12</v>
      </c>
      <c r="B19" s="35" t="s">
        <v>111</v>
      </c>
      <c r="C19" s="5" t="s">
        <v>108</v>
      </c>
      <c r="D19" s="5"/>
      <c r="E19" s="5"/>
      <c r="F19" s="5">
        <f t="shared" si="0"/>
        <v>0</v>
      </c>
      <c r="G19" s="5">
        <f t="shared" si="1"/>
        <v>13</v>
      </c>
    </row>
    <row r="20" spans="1:7">
      <c r="A20">
        <v>13</v>
      </c>
      <c r="B20" s="5" t="s">
        <v>132</v>
      </c>
      <c r="C20" s="5" t="s">
        <v>98</v>
      </c>
      <c r="D20" s="5">
        <v>9.0500000000000007</v>
      </c>
      <c r="E20" s="5">
        <v>9.0500000000000007</v>
      </c>
      <c r="F20" s="5">
        <f t="shared" si="0"/>
        <v>18.100000000000001</v>
      </c>
      <c r="G20" s="5">
        <f t="shared" si="1"/>
        <v>5</v>
      </c>
    </row>
    <row r="21" spans="1:7">
      <c r="A21">
        <v>14</v>
      </c>
      <c r="B21" s="5" t="s">
        <v>133</v>
      </c>
      <c r="C21" s="5" t="s">
        <v>98</v>
      </c>
      <c r="D21" s="5">
        <v>8.85</v>
      </c>
      <c r="E21" s="5">
        <v>9.3000000000000007</v>
      </c>
      <c r="F21" s="5">
        <f t="shared" si="0"/>
        <v>18.149999999999999</v>
      </c>
      <c r="G21" s="5">
        <f t="shared" si="1"/>
        <v>4</v>
      </c>
    </row>
    <row r="22" spans="1:7">
      <c r="A22">
        <v>15</v>
      </c>
      <c r="B22" s="21" t="s">
        <v>134</v>
      </c>
      <c r="C22" s="5" t="s">
        <v>98</v>
      </c>
      <c r="D22" s="5">
        <v>9.6</v>
      </c>
      <c r="E22" s="5">
        <v>9.4</v>
      </c>
      <c r="F22" s="5">
        <f t="shared" si="0"/>
        <v>19</v>
      </c>
      <c r="G22" s="11">
        <f t="shared" si="1"/>
        <v>1</v>
      </c>
    </row>
    <row r="23" spans="1:7">
      <c r="A23">
        <v>16</v>
      </c>
      <c r="B23" s="21" t="s">
        <v>156</v>
      </c>
      <c r="C23" s="5" t="s">
        <v>98</v>
      </c>
      <c r="D23" s="5">
        <v>9.4499999999999993</v>
      </c>
      <c r="E23" s="5">
        <v>9.15</v>
      </c>
      <c r="F23" s="5">
        <f t="shared" si="0"/>
        <v>18.600000000000001</v>
      </c>
      <c r="G23" s="42">
        <f t="shared" si="1"/>
        <v>3</v>
      </c>
    </row>
    <row r="24" spans="1:7">
      <c r="A24">
        <v>17</v>
      </c>
      <c r="B24" s="21" t="s">
        <v>136</v>
      </c>
      <c r="C24" s="5" t="s">
        <v>98</v>
      </c>
      <c r="D24" s="5">
        <v>9.4</v>
      </c>
      <c r="E24" s="5">
        <v>9.4499999999999993</v>
      </c>
      <c r="F24" s="5">
        <f t="shared" si="0"/>
        <v>18.850000000000001</v>
      </c>
      <c r="G24" s="41">
        <f t="shared" si="1"/>
        <v>2</v>
      </c>
    </row>
    <row r="1048576" spans="3:3">
      <c r="C1048576" s="5"/>
    </row>
  </sheetData>
  <mergeCells count="4">
    <mergeCell ref="A3:H3"/>
    <mergeCell ref="A4:H4"/>
    <mergeCell ref="B5:G5"/>
    <mergeCell ref="B6:G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CC"/>
  </sheetPr>
  <dimension ref="A3:I28"/>
  <sheetViews>
    <sheetView topLeftCell="A2" zoomScaleNormal="100" workbookViewId="0">
      <selection activeCell="G15" sqref="G15"/>
    </sheetView>
  </sheetViews>
  <sheetFormatPr defaultRowHeight="15"/>
  <cols>
    <col min="1" max="1" width="7.28515625" customWidth="1"/>
    <col min="2" max="2" width="21.42578125" bestFit="1" customWidth="1"/>
    <col min="3" max="3" width="13.140625" customWidth="1"/>
    <col min="7" max="9" width="9.140625" customWidth="1"/>
  </cols>
  <sheetData>
    <row r="3" spans="1:9" ht="26.25">
      <c r="A3" s="43" t="s">
        <v>6</v>
      </c>
      <c r="B3" s="43"/>
      <c r="C3" s="43"/>
      <c r="D3" s="43"/>
      <c r="E3" s="43"/>
      <c r="F3" s="43"/>
      <c r="G3" s="43"/>
      <c r="H3" s="43"/>
      <c r="I3" s="2"/>
    </row>
    <row r="4" spans="1:9" ht="26.25">
      <c r="A4" s="44">
        <v>43876</v>
      </c>
      <c r="B4" s="44"/>
      <c r="C4" s="44"/>
      <c r="D4" s="44"/>
      <c r="E4" s="44"/>
      <c r="F4" s="44"/>
      <c r="G4" s="44"/>
      <c r="H4" s="44"/>
      <c r="I4" s="3"/>
    </row>
    <row r="5" spans="1:9" ht="26.25">
      <c r="B5" s="43" t="s">
        <v>7</v>
      </c>
      <c r="C5" s="43"/>
      <c r="D5" s="43"/>
      <c r="E5" s="43"/>
      <c r="F5" s="43"/>
      <c r="G5" s="43"/>
    </row>
    <row r="6" spans="1:9">
      <c r="B6" s="45" t="s">
        <v>11</v>
      </c>
      <c r="C6" s="45"/>
      <c r="D6" s="45"/>
      <c r="E6" s="45"/>
      <c r="F6" s="45"/>
      <c r="G6" s="45"/>
      <c r="H6" s="1"/>
      <c r="I6" s="1"/>
    </row>
    <row r="7" spans="1:9">
      <c r="B7" s="22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22" t="s">
        <v>5</v>
      </c>
    </row>
    <row r="8" spans="1:9">
      <c r="A8">
        <v>1</v>
      </c>
      <c r="B8" s="20" t="s">
        <v>24</v>
      </c>
      <c r="C8" s="5" t="s">
        <v>18</v>
      </c>
      <c r="D8" s="5">
        <v>8.6999999999999993</v>
      </c>
      <c r="E8" s="5">
        <v>7.4</v>
      </c>
      <c r="F8" s="5">
        <f>SUM(D8:E8)</f>
        <v>16.100000000000001</v>
      </c>
      <c r="G8" s="5">
        <f>_xlfn.RANK.EQ(F8,$F$8:$F$24,0)</f>
        <v>14</v>
      </c>
    </row>
    <row r="9" spans="1:9">
      <c r="A9">
        <v>2</v>
      </c>
      <c r="B9" s="36" t="s">
        <v>73</v>
      </c>
      <c r="C9" s="5" t="s">
        <v>75</v>
      </c>
      <c r="D9" s="5"/>
      <c r="E9" s="5"/>
      <c r="F9" s="5">
        <f t="shared" ref="F9:F24" si="0">SUM(D9:E9)</f>
        <v>0</v>
      </c>
      <c r="G9" s="5">
        <f t="shared" ref="G9:G24" si="1">_xlfn.RANK.EQ(F9,$F$8:$F$24,0)</f>
        <v>16</v>
      </c>
    </row>
    <row r="10" spans="1:9">
      <c r="A10">
        <v>3</v>
      </c>
      <c r="B10" s="13" t="s">
        <v>74</v>
      </c>
      <c r="C10" s="5" t="s">
        <v>75</v>
      </c>
      <c r="D10" s="5">
        <v>9.1999999999999993</v>
      </c>
      <c r="E10" s="5">
        <v>9.1</v>
      </c>
      <c r="F10" s="5">
        <f t="shared" si="0"/>
        <v>18.299999999999997</v>
      </c>
      <c r="G10" s="5">
        <f t="shared" si="1"/>
        <v>9</v>
      </c>
    </row>
    <row r="11" spans="1:9">
      <c r="A11">
        <v>4</v>
      </c>
      <c r="B11" s="13" t="s">
        <v>82</v>
      </c>
      <c r="C11" s="13" t="s">
        <v>85</v>
      </c>
      <c r="D11" s="5">
        <v>9.3000000000000007</v>
      </c>
      <c r="E11" s="5">
        <v>9.15</v>
      </c>
      <c r="F11" s="5">
        <f t="shared" si="0"/>
        <v>18.450000000000003</v>
      </c>
      <c r="G11" s="5">
        <f t="shared" si="1"/>
        <v>6</v>
      </c>
    </row>
    <row r="12" spans="1:9">
      <c r="A12">
        <v>5</v>
      </c>
      <c r="B12" s="13" t="s">
        <v>80</v>
      </c>
      <c r="C12" s="13" t="s">
        <v>85</v>
      </c>
      <c r="D12" s="5">
        <v>8.6999999999999993</v>
      </c>
      <c r="E12" s="5">
        <v>8.1</v>
      </c>
      <c r="F12" s="5">
        <f t="shared" si="0"/>
        <v>16.799999999999997</v>
      </c>
      <c r="G12" s="5">
        <f t="shared" si="1"/>
        <v>13</v>
      </c>
    </row>
    <row r="13" spans="1:9">
      <c r="A13">
        <v>6</v>
      </c>
      <c r="B13" s="13" t="s">
        <v>81</v>
      </c>
      <c r="C13" s="13" t="s">
        <v>85</v>
      </c>
      <c r="D13" s="5">
        <v>9</v>
      </c>
      <c r="E13" s="5">
        <v>6.45</v>
      </c>
      <c r="F13" s="5">
        <f t="shared" si="0"/>
        <v>15.45</v>
      </c>
      <c r="G13" s="5">
        <f t="shared" si="1"/>
        <v>15</v>
      </c>
    </row>
    <row r="14" spans="1:9">
      <c r="A14">
        <v>7</v>
      </c>
      <c r="B14" s="13" t="s">
        <v>83</v>
      </c>
      <c r="C14" s="13" t="s">
        <v>85</v>
      </c>
      <c r="D14" s="5">
        <v>9.5</v>
      </c>
      <c r="E14" s="5">
        <v>9.4</v>
      </c>
      <c r="F14" s="5">
        <f t="shared" si="0"/>
        <v>18.899999999999999</v>
      </c>
      <c r="G14" s="41">
        <f t="shared" si="1"/>
        <v>2</v>
      </c>
    </row>
    <row r="15" spans="1:9">
      <c r="A15">
        <v>8</v>
      </c>
      <c r="B15" s="13" t="s">
        <v>84</v>
      </c>
      <c r="C15" s="13" t="s">
        <v>85</v>
      </c>
      <c r="D15" s="5">
        <v>9.5500000000000007</v>
      </c>
      <c r="E15" s="5">
        <v>9.1999999999999993</v>
      </c>
      <c r="F15" s="5">
        <f t="shared" si="0"/>
        <v>18.75</v>
      </c>
      <c r="G15" s="42">
        <f t="shared" si="1"/>
        <v>3</v>
      </c>
    </row>
    <row r="16" spans="1:9">
      <c r="A16">
        <v>9</v>
      </c>
      <c r="B16" s="13" t="s">
        <v>57</v>
      </c>
      <c r="C16" s="5" t="s">
        <v>44</v>
      </c>
      <c r="D16" s="5">
        <v>9.3000000000000007</v>
      </c>
      <c r="E16" s="5">
        <v>9.3000000000000007</v>
      </c>
      <c r="F16" s="5">
        <f t="shared" si="0"/>
        <v>18.600000000000001</v>
      </c>
      <c r="G16" s="5">
        <f t="shared" si="1"/>
        <v>4</v>
      </c>
      <c r="H16" s="19"/>
      <c r="I16" s="19"/>
    </row>
    <row r="17" spans="1:9">
      <c r="A17">
        <v>10</v>
      </c>
      <c r="B17" s="23" t="s">
        <v>51</v>
      </c>
      <c r="C17" s="5" t="s">
        <v>44</v>
      </c>
      <c r="D17" s="5"/>
      <c r="E17" s="5"/>
      <c r="F17" s="5">
        <f t="shared" si="0"/>
        <v>0</v>
      </c>
      <c r="G17" s="5">
        <f t="shared" si="1"/>
        <v>16</v>
      </c>
      <c r="H17" s="19"/>
      <c r="I17" s="19"/>
    </row>
    <row r="18" spans="1:9">
      <c r="A18">
        <v>11</v>
      </c>
      <c r="B18" s="5" t="s">
        <v>52</v>
      </c>
      <c r="C18" s="5" t="s">
        <v>44</v>
      </c>
      <c r="D18" s="13">
        <v>8.65</v>
      </c>
      <c r="E18" s="13">
        <v>8.3000000000000007</v>
      </c>
      <c r="F18" s="5">
        <f t="shared" si="0"/>
        <v>16.950000000000003</v>
      </c>
      <c r="G18" s="5">
        <f t="shared" si="1"/>
        <v>12</v>
      </c>
      <c r="H18" s="19"/>
      <c r="I18" s="19"/>
    </row>
    <row r="19" spans="1:9">
      <c r="A19">
        <v>12</v>
      </c>
      <c r="B19" s="5" t="s">
        <v>125</v>
      </c>
      <c r="C19" s="5" t="s">
        <v>98</v>
      </c>
      <c r="D19" s="13">
        <v>9.4</v>
      </c>
      <c r="E19" s="13">
        <v>9.0500000000000007</v>
      </c>
      <c r="F19" s="5">
        <f t="shared" si="0"/>
        <v>18.450000000000003</v>
      </c>
      <c r="G19" s="5">
        <f t="shared" si="1"/>
        <v>6</v>
      </c>
      <c r="H19" s="19"/>
      <c r="I19" s="19"/>
    </row>
    <row r="20" spans="1:9">
      <c r="A20">
        <v>13</v>
      </c>
      <c r="B20" s="5" t="s">
        <v>126</v>
      </c>
      <c r="C20" s="5" t="s">
        <v>98</v>
      </c>
      <c r="D20" s="13">
        <v>9.4499999999999993</v>
      </c>
      <c r="E20" s="13">
        <v>9.5</v>
      </c>
      <c r="F20" s="5">
        <f t="shared" si="0"/>
        <v>18.95</v>
      </c>
      <c r="G20" s="11">
        <f t="shared" si="1"/>
        <v>1</v>
      </c>
      <c r="H20" s="19"/>
      <c r="I20" s="19"/>
    </row>
    <row r="21" spans="1:9">
      <c r="A21">
        <v>14</v>
      </c>
      <c r="B21" s="5" t="s">
        <v>55</v>
      </c>
      <c r="C21" s="5" t="s">
        <v>44</v>
      </c>
      <c r="D21" s="13">
        <v>8.65</v>
      </c>
      <c r="E21" s="13">
        <v>8.4</v>
      </c>
      <c r="F21" s="5">
        <f t="shared" si="0"/>
        <v>17.05</v>
      </c>
      <c r="G21" s="5">
        <f t="shared" si="1"/>
        <v>11</v>
      </c>
      <c r="H21" s="19"/>
      <c r="I21" s="19"/>
    </row>
    <row r="22" spans="1:9">
      <c r="A22">
        <v>15</v>
      </c>
      <c r="B22" s="5" t="s">
        <v>56</v>
      </c>
      <c r="C22" s="5" t="s">
        <v>44</v>
      </c>
      <c r="D22" s="13">
        <v>9.3000000000000007</v>
      </c>
      <c r="E22" s="13">
        <v>9.1</v>
      </c>
      <c r="F22" s="5">
        <f t="shared" si="0"/>
        <v>18.399999999999999</v>
      </c>
      <c r="G22" s="5">
        <f t="shared" si="1"/>
        <v>8</v>
      </c>
      <c r="H22" s="19"/>
      <c r="I22" s="19"/>
    </row>
    <row r="23" spans="1:9">
      <c r="A23">
        <v>16</v>
      </c>
      <c r="B23" s="5" t="s">
        <v>53</v>
      </c>
      <c r="C23" s="5" t="s">
        <v>44</v>
      </c>
      <c r="D23" s="5">
        <v>9.3000000000000007</v>
      </c>
      <c r="E23" s="5">
        <v>9.3000000000000007</v>
      </c>
      <c r="F23" s="5">
        <f t="shared" si="0"/>
        <v>18.600000000000001</v>
      </c>
      <c r="G23" s="5">
        <f t="shared" si="1"/>
        <v>4</v>
      </c>
      <c r="H23" s="19"/>
      <c r="I23" s="19"/>
    </row>
    <row r="24" spans="1:9">
      <c r="A24">
        <v>17</v>
      </c>
      <c r="B24" s="5" t="s">
        <v>54</v>
      </c>
      <c r="C24" s="5" t="s">
        <v>44</v>
      </c>
      <c r="D24" s="5">
        <v>8.9499999999999993</v>
      </c>
      <c r="E24" s="5">
        <v>9.1999999999999993</v>
      </c>
      <c r="F24" s="5">
        <f t="shared" si="0"/>
        <v>18.149999999999999</v>
      </c>
      <c r="G24" s="5">
        <f t="shared" si="1"/>
        <v>10</v>
      </c>
      <c r="H24" s="19"/>
      <c r="I24" s="19"/>
    </row>
    <row r="25" spans="1:9">
      <c r="B25" s="19"/>
      <c r="C25" s="19"/>
      <c r="D25" s="19"/>
      <c r="E25" s="19"/>
      <c r="F25" s="19"/>
      <c r="G25" s="19"/>
      <c r="H25" s="19"/>
      <c r="I25" s="19"/>
    </row>
    <row r="26" spans="1:9">
      <c r="B26" s="19"/>
      <c r="C26" s="19"/>
      <c r="D26" s="19"/>
      <c r="E26" s="19"/>
      <c r="F26" s="19"/>
      <c r="G26" s="19"/>
      <c r="H26" s="19"/>
      <c r="I26" s="19"/>
    </row>
    <row r="27" spans="1:9">
      <c r="B27" s="19"/>
      <c r="C27" s="19"/>
      <c r="D27" s="19"/>
      <c r="E27" s="19"/>
      <c r="F27" s="19"/>
      <c r="G27" s="19"/>
      <c r="H27" s="19"/>
      <c r="I27" s="19"/>
    </row>
    <row r="28" spans="1:9">
      <c r="B28" s="19"/>
      <c r="C28" s="19"/>
      <c r="D28" s="19"/>
      <c r="E28" s="19"/>
      <c r="F28" s="19"/>
      <c r="G28" s="19"/>
      <c r="H28" s="19"/>
      <c r="I28" s="19"/>
    </row>
  </sheetData>
  <mergeCells count="4">
    <mergeCell ref="A3:H3"/>
    <mergeCell ref="A4:H4"/>
    <mergeCell ref="B5:G5"/>
    <mergeCell ref="B6:G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3:O21"/>
  <sheetViews>
    <sheetView zoomScaleNormal="100" workbookViewId="0">
      <selection activeCell="G7" sqref="G7"/>
    </sheetView>
  </sheetViews>
  <sheetFormatPr defaultRowHeight="15"/>
  <cols>
    <col min="1" max="1" width="7.28515625" customWidth="1"/>
    <col min="2" max="2" width="19.28515625" customWidth="1"/>
    <col min="3" max="3" width="12.5703125" bestFit="1" customWidth="1"/>
    <col min="7" max="9" width="9.140625" customWidth="1"/>
  </cols>
  <sheetData>
    <row r="3" spans="1:15" ht="26.25">
      <c r="A3" s="43" t="s">
        <v>6</v>
      </c>
      <c r="B3" s="43"/>
      <c r="C3" s="43"/>
      <c r="D3" s="43"/>
      <c r="E3" s="43"/>
      <c r="F3" s="43"/>
      <c r="G3" s="43"/>
      <c r="H3" s="43"/>
      <c r="I3" s="2"/>
    </row>
    <row r="4" spans="1:15" ht="26.25">
      <c r="A4" s="44">
        <v>43876</v>
      </c>
      <c r="B4" s="44"/>
      <c r="C4" s="44"/>
      <c r="D4" s="44"/>
      <c r="E4" s="44"/>
      <c r="F4" s="44"/>
      <c r="G4" s="44"/>
      <c r="H4" s="44"/>
      <c r="I4" s="3"/>
    </row>
    <row r="5" spans="1:15" ht="26.25">
      <c r="B5" s="43" t="s">
        <v>7</v>
      </c>
      <c r="C5" s="43"/>
      <c r="D5" s="43"/>
      <c r="E5" s="43"/>
      <c r="F5" s="43"/>
      <c r="G5" s="43"/>
    </row>
    <row r="6" spans="1:15">
      <c r="B6" s="46" t="s">
        <v>12</v>
      </c>
      <c r="C6" s="46"/>
      <c r="D6" s="46"/>
      <c r="E6" s="46"/>
      <c r="F6" s="46"/>
      <c r="G6" s="46"/>
      <c r="H6" s="1"/>
      <c r="I6" s="1"/>
    </row>
    <row r="7" spans="1:15"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1:15">
      <c r="A8">
        <v>1</v>
      </c>
      <c r="B8" s="5" t="s">
        <v>58</v>
      </c>
      <c r="C8" s="5" t="s">
        <v>44</v>
      </c>
      <c r="D8" s="5">
        <v>8.4</v>
      </c>
      <c r="E8" s="5">
        <v>8.56</v>
      </c>
      <c r="F8" s="5">
        <f>SUM(D8:E8)</f>
        <v>16.96</v>
      </c>
      <c r="G8" s="5">
        <f>_xlfn.RANK.EQ(F8,$F$8:$F$20,0)</f>
        <v>4</v>
      </c>
      <c r="J8" s="12"/>
      <c r="K8" s="12"/>
    </row>
    <row r="9" spans="1:15" ht="15.75">
      <c r="A9">
        <v>2</v>
      </c>
      <c r="B9" s="5" t="s">
        <v>59</v>
      </c>
      <c r="C9" s="5" t="s">
        <v>44</v>
      </c>
      <c r="D9" s="5">
        <v>8.8000000000000007</v>
      </c>
      <c r="E9" s="5">
        <v>9.1</v>
      </c>
      <c r="F9" s="5">
        <f t="shared" ref="F9:F19" si="0">SUM(D9:E9)</f>
        <v>17.899999999999999</v>
      </c>
      <c r="G9" s="41">
        <f t="shared" ref="G9:G19" si="1">_xlfn.RANK.EQ(F9,$F$8:$F$20,0)</f>
        <v>2</v>
      </c>
      <c r="J9" s="12"/>
      <c r="K9" s="12"/>
      <c r="L9" s="15"/>
      <c r="M9" s="15"/>
      <c r="N9" s="15"/>
      <c r="O9" s="14"/>
    </row>
    <row r="10" spans="1:15" ht="15.75">
      <c r="A10">
        <v>3</v>
      </c>
      <c r="B10" s="52" t="s">
        <v>154</v>
      </c>
      <c r="C10" s="5" t="s">
        <v>44</v>
      </c>
      <c r="D10" s="5"/>
      <c r="E10" s="5"/>
      <c r="F10" s="5">
        <f t="shared" si="0"/>
        <v>0</v>
      </c>
      <c r="G10" s="5">
        <f t="shared" si="1"/>
        <v>12</v>
      </c>
      <c r="J10" s="12"/>
      <c r="K10" s="12"/>
      <c r="L10" s="15"/>
      <c r="M10" s="15"/>
      <c r="N10" s="15"/>
      <c r="O10" s="15"/>
    </row>
    <row r="11" spans="1:15">
      <c r="A11">
        <v>4</v>
      </c>
      <c r="B11" s="5" t="s">
        <v>60</v>
      </c>
      <c r="C11" s="5" t="s">
        <v>44</v>
      </c>
      <c r="D11" s="5">
        <v>6.95</v>
      </c>
      <c r="E11" s="5">
        <v>8.8000000000000007</v>
      </c>
      <c r="F11" s="5">
        <f t="shared" si="0"/>
        <v>15.75</v>
      </c>
      <c r="G11" s="5">
        <f t="shared" si="1"/>
        <v>9</v>
      </c>
      <c r="J11" s="12"/>
      <c r="K11" s="12"/>
    </row>
    <row r="12" spans="1:15">
      <c r="A12">
        <v>5</v>
      </c>
      <c r="B12" s="5" t="s">
        <v>61</v>
      </c>
      <c r="C12" s="5" t="s">
        <v>44</v>
      </c>
      <c r="D12" s="5">
        <v>7.3</v>
      </c>
      <c r="E12" s="5">
        <v>8.0329999999999995</v>
      </c>
      <c r="F12" s="5">
        <f t="shared" si="0"/>
        <v>15.332999999999998</v>
      </c>
      <c r="G12" s="5">
        <f t="shared" si="1"/>
        <v>10</v>
      </c>
      <c r="J12" s="12"/>
      <c r="K12" s="12"/>
    </row>
    <row r="13" spans="1:15">
      <c r="A13">
        <v>6</v>
      </c>
      <c r="B13" s="23" t="s">
        <v>86</v>
      </c>
      <c r="C13" s="5" t="s">
        <v>85</v>
      </c>
      <c r="D13" s="5"/>
      <c r="E13" s="5"/>
      <c r="F13" s="5">
        <f t="shared" si="0"/>
        <v>0</v>
      </c>
      <c r="G13" s="5">
        <f t="shared" si="1"/>
        <v>12</v>
      </c>
      <c r="J13" s="12"/>
      <c r="K13" s="12"/>
    </row>
    <row r="14" spans="1:15">
      <c r="A14">
        <v>7</v>
      </c>
      <c r="B14" s="21" t="s">
        <v>127</v>
      </c>
      <c r="C14" s="5" t="s">
        <v>98</v>
      </c>
      <c r="D14" s="5">
        <v>6.25</v>
      </c>
      <c r="E14" s="5">
        <v>8.7330000000000005</v>
      </c>
      <c r="F14" s="5">
        <f t="shared" si="0"/>
        <v>14.983000000000001</v>
      </c>
      <c r="G14" s="5">
        <f t="shared" si="1"/>
        <v>11</v>
      </c>
      <c r="J14" s="12"/>
      <c r="K14" s="12"/>
    </row>
    <row r="15" spans="1:15">
      <c r="A15">
        <v>8</v>
      </c>
      <c r="B15" s="21" t="s">
        <v>128</v>
      </c>
      <c r="C15" s="5" t="s">
        <v>98</v>
      </c>
      <c r="D15" s="5">
        <v>8.5500000000000007</v>
      </c>
      <c r="E15" s="5">
        <v>8.6999999999999993</v>
      </c>
      <c r="F15" s="5">
        <f t="shared" si="0"/>
        <v>17.25</v>
      </c>
      <c r="G15" s="42">
        <f t="shared" si="1"/>
        <v>3</v>
      </c>
    </row>
    <row r="16" spans="1:15">
      <c r="A16">
        <v>9</v>
      </c>
      <c r="B16" s="21" t="s">
        <v>129</v>
      </c>
      <c r="C16" s="5" t="s">
        <v>98</v>
      </c>
      <c r="D16" s="5">
        <v>8.6999999999999993</v>
      </c>
      <c r="E16" s="5">
        <v>9.5</v>
      </c>
      <c r="F16" s="5">
        <f t="shared" si="0"/>
        <v>18.2</v>
      </c>
      <c r="G16" s="11">
        <f t="shared" si="1"/>
        <v>1</v>
      </c>
    </row>
    <row r="17" spans="1:7">
      <c r="A17">
        <v>10</v>
      </c>
      <c r="B17" s="5" t="s">
        <v>130</v>
      </c>
      <c r="C17" s="5" t="s">
        <v>98</v>
      </c>
      <c r="D17" s="5">
        <v>7.45</v>
      </c>
      <c r="E17" s="5">
        <v>9.0329999999999995</v>
      </c>
      <c r="F17" s="5">
        <f t="shared" si="0"/>
        <v>16.483000000000001</v>
      </c>
      <c r="G17" s="5">
        <f t="shared" si="1"/>
        <v>6</v>
      </c>
    </row>
    <row r="18" spans="1:7">
      <c r="A18">
        <v>11</v>
      </c>
      <c r="B18" s="21" t="s">
        <v>131</v>
      </c>
      <c r="C18" s="5" t="s">
        <v>98</v>
      </c>
      <c r="D18" s="5">
        <v>7.7</v>
      </c>
      <c r="E18" s="5">
        <v>8.9329999999999998</v>
      </c>
      <c r="F18" s="5">
        <f t="shared" si="0"/>
        <v>16.632999999999999</v>
      </c>
      <c r="G18" s="5">
        <f t="shared" si="1"/>
        <v>5</v>
      </c>
    </row>
    <row r="19" spans="1:7">
      <c r="A19">
        <v>12</v>
      </c>
      <c r="B19" s="5" t="s">
        <v>38</v>
      </c>
      <c r="C19" s="5" t="s">
        <v>26</v>
      </c>
      <c r="D19" s="5">
        <v>8</v>
      </c>
      <c r="E19" s="5">
        <v>8.4659999999999993</v>
      </c>
      <c r="F19" s="5">
        <f t="shared" si="0"/>
        <v>16.466000000000001</v>
      </c>
      <c r="G19" s="5">
        <f t="shared" si="1"/>
        <v>7</v>
      </c>
    </row>
    <row r="20" spans="1:7">
      <c r="A20">
        <v>13</v>
      </c>
      <c r="B20" s="5" t="s">
        <v>37</v>
      </c>
      <c r="C20" s="5" t="s">
        <v>26</v>
      </c>
      <c r="D20" s="5">
        <v>8.0500000000000007</v>
      </c>
      <c r="E20" s="5">
        <v>8</v>
      </c>
      <c r="F20" s="5">
        <f>SUM(D20:E20)</f>
        <v>16.05</v>
      </c>
      <c r="G20" s="5">
        <f>_xlfn.RANK.EQ(F20,$F$8:$F$20,0)</f>
        <v>8</v>
      </c>
    </row>
    <row r="21" spans="1:7">
      <c r="A21">
        <v>14</v>
      </c>
      <c r="B21" s="52" t="s">
        <v>155</v>
      </c>
      <c r="C21" s="5" t="s">
        <v>44</v>
      </c>
      <c r="D21" s="5"/>
      <c r="E21" s="5"/>
      <c r="F21" s="5">
        <f>SUM(D21:E21)</f>
        <v>0</v>
      </c>
      <c r="G21" s="5">
        <f>_xlfn.RANK.EQ(F21,$F$8:$F$20,0)</f>
        <v>12</v>
      </c>
    </row>
  </sheetData>
  <mergeCells count="4">
    <mergeCell ref="A3:H3"/>
    <mergeCell ref="A4:H4"/>
    <mergeCell ref="B5:G5"/>
    <mergeCell ref="B6:G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3:L25"/>
  <sheetViews>
    <sheetView zoomScale="90" zoomScaleNormal="90" workbookViewId="0">
      <selection activeCell="K23" sqref="K23"/>
    </sheetView>
  </sheetViews>
  <sheetFormatPr defaultRowHeight="15"/>
  <cols>
    <col min="1" max="1" width="7.28515625" customWidth="1"/>
    <col min="2" max="2" width="29.85546875" customWidth="1"/>
    <col min="3" max="3" width="13.5703125" customWidth="1"/>
    <col min="7" max="9" width="9.140625" customWidth="1"/>
  </cols>
  <sheetData>
    <row r="3" spans="1:12" ht="26.25">
      <c r="A3" s="43" t="s">
        <v>6</v>
      </c>
      <c r="B3" s="43"/>
      <c r="C3" s="43"/>
      <c r="D3" s="43"/>
      <c r="E3" s="43"/>
      <c r="F3" s="43"/>
      <c r="G3" s="43"/>
      <c r="H3" s="43"/>
      <c r="I3" s="2"/>
    </row>
    <row r="4" spans="1:12" ht="26.25">
      <c r="A4" s="44">
        <v>43876</v>
      </c>
      <c r="B4" s="44"/>
      <c r="C4" s="44"/>
      <c r="D4" s="44"/>
      <c r="E4" s="44"/>
      <c r="F4" s="44"/>
      <c r="G4" s="44"/>
      <c r="H4" s="44"/>
      <c r="I4" s="3"/>
    </row>
    <row r="5" spans="1:12" ht="26.25">
      <c r="B5" s="43" t="s">
        <v>7</v>
      </c>
      <c r="C5" s="43"/>
      <c r="D5" s="43"/>
      <c r="E5" s="43"/>
      <c r="F5" s="43"/>
      <c r="G5" s="43"/>
    </row>
    <row r="6" spans="1:12">
      <c r="B6" s="46" t="s">
        <v>13</v>
      </c>
      <c r="C6" s="46"/>
      <c r="D6" s="46"/>
      <c r="E6" s="46"/>
      <c r="F6" s="46"/>
      <c r="G6" s="46"/>
      <c r="H6" s="1"/>
      <c r="I6" s="1"/>
    </row>
    <row r="7" spans="1:12">
      <c r="B7" s="22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1:12">
      <c r="A8" s="5">
        <v>1</v>
      </c>
      <c r="B8" s="13" t="s">
        <v>76</v>
      </c>
      <c r="C8" s="5" t="s">
        <v>75</v>
      </c>
      <c r="D8" s="5">
        <v>7.9</v>
      </c>
      <c r="E8" s="5">
        <v>8.9659999999999993</v>
      </c>
      <c r="F8" s="5">
        <f>SUM(D8:E8)</f>
        <v>16.866</v>
      </c>
      <c r="G8" s="5">
        <f>_xlfn.RANK.EQ(F8,$F$8:$F$25,0)</f>
        <v>5</v>
      </c>
    </row>
    <row r="9" spans="1:12">
      <c r="A9" s="5">
        <v>2</v>
      </c>
      <c r="B9" s="13" t="s">
        <v>62</v>
      </c>
      <c r="C9" s="5" t="s">
        <v>44</v>
      </c>
      <c r="D9" s="5">
        <v>7.7</v>
      </c>
      <c r="E9" s="5">
        <v>8.5</v>
      </c>
      <c r="F9" s="5">
        <f t="shared" ref="F9:F25" si="0">SUM(D9:E9)</f>
        <v>16.2</v>
      </c>
      <c r="G9" s="5">
        <f t="shared" ref="G9:G25" si="1">_xlfn.RANK.EQ(F9,$F$8:$F$25,0)</f>
        <v>6</v>
      </c>
    </row>
    <row r="10" spans="1:12">
      <c r="A10" s="5">
        <v>3</v>
      </c>
      <c r="B10" s="13" t="s">
        <v>63</v>
      </c>
      <c r="C10" s="5" t="s">
        <v>44</v>
      </c>
      <c r="D10" s="5">
        <v>6.4</v>
      </c>
      <c r="E10" s="5">
        <v>7.7</v>
      </c>
      <c r="F10" s="5">
        <f t="shared" si="0"/>
        <v>14.100000000000001</v>
      </c>
      <c r="G10" s="5">
        <f t="shared" si="1"/>
        <v>12</v>
      </c>
    </row>
    <row r="11" spans="1:12">
      <c r="A11" s="5">
        <v>4</v>
      </c>
      <c r="B11" s="13" t="s">
        <v>64</v>
      </c>
      <c r="C11" s="5" t="s">
        <v>44</v>
      </c>
      <c r="D11" s="5">
        <v>7.95</v>
      </c>
      <c r="E11" s="5">
        <v>7.6</v>
      </c>
      <c r="F11" s="5">
        <f t="shared" si="0"/>
        <v>15.55</v>
      </c>
      <c r="G11" s="5">
        <f t="shared" si="1"/>
        <v>8</v>
      </c>
    </row>
    <row r="12" spans="1:12">
      <c r="A12" s="5">
        <v>5</v>
      </c>
      <c r="B12" s="36" t="s">
        <v>65</v>
      </c>
      <c r="C12" s="5" t="s">
        <v>44</v>
      </c>
      <c r="D12" s="5"/>
      <c r="E12" s="5"/>
      <c r="F12" s="5">
        <f t="shared" si="0"/>
        <v>0</v>
      </c>
      <c r="G12" s="5">
        <f t="shared" si="1"/>
        <v>14</v>
      </c>
      <c r="K12" s="12"/>
      <c r="L12" s="12"/>
    </row>
    <row r="13" spans="1:12">
      <c r="A13" s="5">
        <v>6</v>
      </c>
      <c r="B13" s="36" t="s">
        <v>87</v>
      </c>
      <c r="C13" s="13" t="s">
        <v>85</v>
      </c>
      <c r="D13" s="5"/>
      <c r="E13" s="5"/>
      <c r="F13" s="5">
        <f t="shared" si="0"/>
        <v>0</v>
      </c>
      <c r="G13" s="5">
        <f t="shared" si="1"/>
        <v>14</v>
      </c>
      <c r="K13" s="12"/>
      <c r="L13" s="12"/>
    </row>
    <row r="14" spans="1:12">
      <c r="A14" s="5">
        <v>7</v>
      </c>
      <c r="B14" s="36" t="s">
        <v>88</v>
      </c>
      <c r="C14" s="13" t="s">
        <v>85</v>
      </c>
      <c r="D14" s="5"/>
      <c r="E14" s="5"/>
      <c r="F14" s="5">
        <f t="shared" si="0"/>
        <v>0</v>
      </c>
      <c r="G14" s="5">
        <f t="shared" si="1"/>
        <v>14</v>
      </c>
      <c r="K14" s="12"/>
      <c r="L14" s="12"/>
    </row>
    <row r="15" spans="1:12">
      <c r="A15" s="5">
        <v>8</v>
      </c>
      <c r="B15" s="36" t="s">
        <v>89</v>
      </c>
      <c r="C15" s="13" t="s">
        <v>85</v>
      </c>
      <c r="D15" s="5"/>
      <c r="E15" s="5"/>
      <c r="F15" s="5">
        <f t="shared" si="0"/>
        <v>0</v>
      </c>
      <c r="G15" s="5">
        <f t="shared" si="1"/>
        <v>14</v>
      </c>
      <c r="K15" s="12"/>
      <c r="L15" s="12"/>
    </row>
    <row r="16" spans="1:12">
      <c r="A16" s="5">
        <v>9</v>
      </c>
      <c r="B16" s="13" t="s">
        <v>39</v>
      </c>
      <c r="C16" s="5" t="s">
        <v>26</v>
      </c>
      <c r="D16" s="5">
        <v>7.7</v>
      </c>
      <c r="E16" s="5">
        <v>7.8659999999999997</v>
      </c>
      <c r="F16" s="5">
        <f t="shared" si="0"/>
        <v>15.565999999999999</v>
      </c>
      <c r="G16" s="5">
        <f t="shared" si="1"/>
        <v>7</v>
      </c>
    </row>
    <row r="17" spans="1:7">
      <c r="A17" s="5">
        <v>10</v>
      </c>
      <c r="B17" s="13" t="s">
        <v>112</v>
      </c>
      <c r="C17" s="5" t="s">
        <v>108</v>
      </c>
      <c r="D17" s="5">
        <v>8.1999999999999993</v>
      </c>
      <c r="E17" s="5">
        <v>8.8659999999999997</v>
      </c>
      <c r="F17" s="5">
        <f t="shared" si="0"/>
        <v>17.065999999999999</v>
      </c>
      <c r="G17" s="5">
        <f t="shared" si="1"/>
        <v>4</v>
      </c>
    </row>
    <row r="18" spans="1:7">
      <c r="A18" s="5">
        <v>11</v>
      </c>
      <c r="B18" s="13" t="s">
        <v>113</v>
      </c>
      <c r="C18" s="5" t="s">
        <v>108</v>
      </c>
      <c r="D18" s="5">
        <v>8.1</v>
      </c>
      <c r="E18" s="5">
        <v>9.0660000000000007</v>
      </c>
      <c r="F18" s="5">
        <f t="shared" si="0"/>
        <v>17.166</v>
      </c>
      <c r="G18" s="42">
        <f t="shared" si="1"/>
        <v>3</v>
      </c>
    </row>
    <row r="19" spans="1:7">
      <c r="A19" s="5">
        <v>12</v>
      </c>
      <c r="B19" s="13" t="s">
        <v>21</v>
      </c>
      <c r="C19" s="5" t="s">
        <v>18</v>
      </c>
      <c r="D19" s="5">
        <v>7.45</v>
      </c>
      <c r="E19" s="5">
        <v>7.8659999999999997</v>
      </c>
      <c r="F19" s="5">
        <f t="shared" si="0"/>
        <v>15.315999999999999</v>
      </c>
      <c r="G19" s="5">
        <f t="shared" si="1"/>
        <v>9</v>
      </c>
    </row>
    <row r="20" spans="1:7">
      <c r="A20" s="5">
        <v>13</v>
      </c>
      <c r="B20" s="36" t="s">
        <v>22</v>
      </c>
      <c r="C20" s="5" t="s">
        <v>18</v>
      </c>
      <c r="D20" s="5"/>
      <c r="E20" s="5"/>
      <c r="F20" s="5">
        <f t="shared" si="0"/>
        <v>0</v>
      </c>
      <c r="G20" s="5">
        <f t="shared" si="1"/>
        <v>14</v>
      </c>
    </row>
    <row r="21" spans="1:7">
      <c r="A21" s="5">
        <v>14</v>
      </c>
      <c r="B21" s="13" t="s">
        <v>23</v>
      </c>
      <c r="C21" s="5" t="s">
        <v>18</v>
      </c>
      <c r="D21" s="5">
        <v>6.65</v>
      </c>
      <c r="E21" s="5">
        <v>7.6660000000000004</v>
      </c>
      <c r="F21" s="5">
        <f t="shared" si="0"/>
        <v>14.316000000000001</v>
      </c>
      <c r="G21" s="5">
        <f t="shared" si="1"/>
        <v>10</v>
      </c>
    </row>
    <row r="22" spans="1:7">
      <c r="A22" s="5">
        <v>15</v>
      </c>
      <c r="B22" s="13" t="s">
        <v>121</v>
      </c>
      <c r="C22" s="21" t="s">
        <v>98</v>
      </c>
      <c r="D22" s="5">
        <v>8</v>
      </c>
      <c r="E22" s="5">
        <v>9.3330000000000002</v>
      </c>
      <c r="F22" s="5">
        <f t="shared" si="0"/>
        <v>17.332999999999998</v>
      </c>
      <c r="G22" s="41">
        <f t="shared" si="1"/>
        <v>2</v>
      </c>
    </row>
    <row r="23" spans="1:7">
      <c r="A23" s="5">
        <v>16</v>
      </c>
      <c r="B23" s="13" t="s">
        <v>122</v>
      </c>
      <c r="C23" s="21" t="s">
        <v>98</v>
      </c>
      <c r="D23" s="5">
        <v>8.85</v>
      </c>
      <c r="E23" s="5">
        <v>9.3659999999999997</v>
      </c>
      <c r="F23" s="5">
        <f t="shared" si="0"/>
        <v>18.216000000000001</v>
      </c>
      <c r="G23" s="11">
        <f t="shared" si="1"/>
        <v>1</v>
      </c>
    </row>
    <row r="24" spans="1:7">
      <c r="A24" s="5">
        <v>17</v>
      </c>
      <c r="B24" s="13" t="s">
        <v>105</v>
      </c>
      <c r="C24" s="17" t="s">
        <v>104</v>
      </c>
      <c r="D24" s="5">
        <v>6.65</v>
      </c>
      <c r="E24" s="5">
        <v>7.4660000000000002</v>
      </c>
      <c r="F24" s="5">
        <f t="shared" si="0"/>
        <v>14.116</v>
      </c>
      <c r="G24" s="5">
        <f t="shared" si="1"/>
        <v>11</v>
      </c>
    </row>
    <row r="25" spans="1:7">
      <c r="A25" s="5">
        <v>18</v>
      </c>
      <c r="B25" s="13" t="s">
        <v>106</v>
      </c>
      <c r="C25" s="17" t="s">
        <v>104</v>
      </c>
      <c r="D25" s="5">
        <v>5.65</v>
      </c>
      <c r="E25" s="5">
        <v>7.766</v>
      </c>
      <c r="F25" s="5">
        <f t="shared" si="0"/>
        <v>13.416</v>
      </c>
      <c r="G25" s="5">
        <f t="shared" si="1"/>
        <v>13</v>
      </c>
    </row>
  </sheetData>
  <mergeCells count="4">
    <mergeCell ref="A3:H3"/>
    <mergeCell ref="A4:H4"/>
    <mergeCell ref="B5:G5"/>
    <mergeCell ref="B6:G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3:O24"/>
  <sheetViews>
    <sheetView zoomScaleNormal="100" workbookViewId="0">
      <selection activeCell="J9" sqref="J9"/>
    </sheetView>
  </sheetViews>
  <sheetFormatPr defaultRowHeight="15"/>
  <cols>
    <col min="1" max="1" width="7.28515625" customWidth="1"/>
    <col min="2" max="2" width="23.42578125" customWidth="1"/>
    <col min="3" max="3" width="13.140625" customWidth="1"/>
    <col min="7" max="9" width="9.140625" customWidth="1"/>
  </cols>
  <sheetData>
    <row r="3" spans="1:15" ht="26.25">
      <c r="A3" s="43" t="s">
        <v>6</v>
      </c>
      <c r="B3" s="43"/>
      <c r="C3" s="43"/>
      <c r="D3" s="43"/>
      <c r="E3" s="43"/>
      <c r="F3" s="43"/>
      <c r="G3" s="43"/>
      <c r="H3" s="43"/>
      <c r="I3" s="2"/>
    </row>
    <row r="4" spans="1:15" ht="26.25">
      <c r="A4" s="44">
        <v>43876</v>
      </c>
      <c r="B4" s="44"/>
      <c r="C4" s="44"/>
      <c r="D4" s="44"/>
      <c r="E4" s="44"/>
      <c r="F4" s="44"/>
      <c r="G4" s="44"/>
      <c r="H4" s="44"/>
      <c r="I4" s="3"/>
    </row>
    <row r="5" spans="1:15" ht="26.25">
      <c r="B5" s="43" t="s">
        <v>7</v>
      </c>
      <c r="C5" s="43"/>
      <c r="D5" s="43"/>
      <c r="E5" s="43"/>
      <c r="F5" s="43"/>
      <c r="G5" s="43"/>
    </row>
    <row r="6" spans="1:15">
      <c r="B6" s="47" t="s">
        <v>118</v>
      </c>
      <c r="C6" s="47"/>
      <c r="D6" s="47"/>
      <c r="E6" s="47"/>
      <c r="F6" s="47"/>
      <c r="G6" s="47"/>
      <c r="H6" s="1"/>
      <c r="I6" s="1"/>
    </row>
    <row r="7" spans="1:15"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1:15">
      <c r="A8">
        <v>1</v>
      </c>
      <c r="B8" s="5" t="s">
        <v>40</v>
      </c>
      <c r="C8" s="5" t="s">
        <v>26</v>
      </c>
      <c r="D8" s="5">
        <v>7.45</v>
      </c>
      <c r="E8" s="5">
        <v>8.5</v>
      </c>
      <c r="F8" s="5">
        <f>SUM(D8:E8)</f>
        <v>15.95</v>
      </c>
      <c r="G8" s="5">
        <f>_xlfn.RANK.EQ(F8,$F$8:$F$16,0)</f>
        <v>4</v>
      </c>
    </row>
    <row r="9" spans="1:15">
      <c r="A9">
        <v>2</v>
      </c>
      <c r="B9" s="5" t="s">
        <v>41</v>
      </c>
      <c r="C9" s="5" t="s">
        <v>26</v>
      </c>
      <c r="D9" s="5">
        <v>6.9</v>
      </c>
      <c r="E9" s="5">
        <v>7.6</v>
      </c>
      <c r="F9" s="5">
        <f t="shared" ref="F9:F16" si="0">SUM(D9:E9)</f>
        <v>14.5</v>
      </c>
      <c r="G9" s="5">
        <f t="shared" ref="G9:G16" si="1">_xlfn.RANK.EQ(F9,$F$8:$F$16,0)</f>
        <v>8</v>
      </c>
    </row>
    <row r="10" spans="1:15">
      <c r="A10">
        <v>3</v>
      </c>
      <c r="B10" s="5" t="s">
        <v>77</v>
      </c>
      <c r="C10" t="s">
        <v>75</v>
      </c>
      <c r="D10" s="5">
        <v>6.8</v>
      </c>
      <c r="E10" s="5">
        <v>7.7</v>
      </c>
      <c r="F10" s="5">
        <f t="shared" si="0"/>
        <v>14.5</v>
      </c>
      <c r="G10" s="5">
        <f t="shared" si="1"/>
        <v>8</v>
      </c>
    </row>
    <row r="11" spans="1:15">
      <c r="A11">
        <v>4</v>
      </c>
      <c r="B11" s="13" t="s">
        <v>101</v>
      </c>
      <c r="C11" s="17" t="s">
        <v>98</v>
      </c>
      <c r="D11" s="5">
        <v>8.15</v>
      </c>
      <c r="E11" s="5">
        <v>9.266</v>
      </c>
      <c r="F11" s="5">
        <f t="shared" si="0"/>
        <v>17.416</v>
      </c>
      <c r="G11" s="41">
        <f t="shared" si="1"/>
        <v>2</v>
      </c>
    </row>
    <row r="12" spans="1:15" ht="15.75">
      <c r="A12">
        <v>5</v>
      </c>
      <c r="B12" s="13" t="s">
        <v>102</v>
      </c>
      <c r="C12" s="17" t="s">
        <v>98</v>
      </c>
      <c r="D12" s="5">
        <v>8.6</v>
      </c>
      <c r="E12" s="5">
        <v>9.5329999999999995</v>
      </c>
      <c r="F12" s="5">
        <f t="shared" si="0"/>
        <v>18.132999999999999</v>
      </c>
      <c r="G12" s="11">
        <f t="shared" si="1"/>
        <v>1</v>
      </c>
      <c r="K12" s="15"/>
      <c r="L12" s="15"/>
      <c r="M12" s="15"/>
      <c r="N12" s="15"/>
      <c r="O12" s="15"/>
    </row>
    <row r="13" spans="1:15" ht="15.75">
      <c r="A13">
        <v>6</v>
      </c>
      <c r="B13" s="20" t="s">
        <v>20</v>
      </c>
      <c r="C13" s="5" t="s">
        <v>18</v>
      </c>
      <c r="D13" s="5">
        <v>6.5</v>
      </c>
      <c r="E13" s="5">
        <v>8.6329999999999991</v>
      </c>
      <c r="F13" s="5">
        <f t="shared" si="0"/>
        <v>15.132999999999999</v>
      </c>
      <c r="G13" s="5">
        <f t="shared" si="1"/>
        <v>7</v>
      </c>
      <c r="K13" s="15"/>
      <c r="L13" s="15"/>
      <c r="M13" s="15"/>
      <c r="N13" s="15"/>
      <c r="O13" s="15"/>
    </row>
    <row r="14" spans="1:15">
      <c r="A14">
        <v>7</v>
      </c>
      <c r="B14" s="13" t="s">
        <v>66</v>
      </c>
      <c r="C14" s="13" t="s">
        <v>44</v>
      </c>
      <c r="D14" s="5">
        <v>7.1</v>
      </c>
      <c r="E14" s="5">
        <v>8.1999999999999993</v>
      </c>
      <c r="F14" s="5">
        <f t="shared" si="0"/>
        <v>15.299999999999999</v>
      </c>
      <c r="G14" s="5">
        <f t="shared" si="1"/>
        <v>6</v>
      </c>
    </row>
    <row r="15" spans="1:15">
      <c r="A15">
        <v>8</v>
      </c>
      <c r="B15" s="13" t="s">
        <v>93</v>
      </c>
      <c r="C15" s="17" t="s">
        <v>85</v>
      </c>
      <c r="D15" s="5">
        <v>8</v>
      </c>
      <c r="E15" s="5">
        <v>9.0329999999999995</v>
      </c>
      <c r="F15" s="5">
        <f t="shared" si="0"/>
        <v>17.033000000000001</v>
      </c>
      <c r="G15" s="42">
        <f t="shared" si="1"/>
        <v>3</v>
      </c>
    </row>
    <row r="16" spans="1:15">
      <c r="A16">
        <v>9</v>
      </c>
      <c r="B16" s="13" t="s">
        <v>90</v>
      </c>
      <c r="C16" s="17" t="s">
        <v>85</v>
      </c>
      <c r="D16" s="5">
        <v>6.95</v>
      </c>
      <c r="E16" s="5">
        <v>8.8659999999999997</v>
      </c>
      <c r="F16" s="5">
        <f t="shared" si="0"/>
        <v>15.815999999999999</v>
      </c>
      <c r="G16" s="5">
        <f t="shared" si="1"/>
        <v>5</v>
      </c>
    </row>
    <row r="17" spans="2:7">
      <c r="B17" s="12"/>
      <c r="C17" s="18"/>
      <c r="D17" s="19"/>
      <c r="E17" s="19"/>
      <c r="F17" s="19"/>
      <c r="G17" s="19"/>
    </row>
    <row r="18" spans="2:7">
      <c r="D18" s="19"/>
      <c r="E18" s="19"/>
      <c r="F18" s="19"/>
      <c r="G18" s="19"/>
    </row>
    <row r="22" spans="2:7">
      <c r="C22" s="16"/>
    </row>
    <row r="23" spans="2:7">
      <c r="B23" s="12"/>
      <c r="C23" s="16"/>
    </row>
    <row r="24" spans="2:7">
      <c r="B24" s="12"/>
      <c r="C24" s="16"/>
    </row>
  </sheetData>
  <mergeCells count="4">
    <mergeCell ref="A3:H3"/>
    <mergeCell ref="A4:H4"/>
    <mergeCell ref="B5:G5"/>
    <mergeCell ref="B6:G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3:O26"/>
  <sheetViews>
    <sheetView zoomScaleNormal="100" workbookViewId="0">
      <selection activeCell="G32" sqref="G32"/>
    </sheetView>
  </sheetViews>
  <sheetFormatPr defaultRowHeight="15"/>
  <cols>
    <col min="1" max="1" width="7.28515625" customWidth="1"/>
    <col min="2" max="2" width="23.42578125" customWidth="1"/>
    <col min="3" max="3" width="13.140625" customWidth="1"/>
    <col min="7" max="9" width="9.140625" customWidth="1"/>
  </cols>
  <sheetData>
    <row r="3" spans="1:15" ht="26.25">
      <c r="A3" s="43" t="s">
        <v>6</v>
      </c>
      <c r="B3" s="43"/>
      <c r="C3" s="43"/>
      <c r="D3" s="43"/>
      <c r="E3" s="43"/>
      <c r="F3" s="43"/>
      <c r="G3" s="43"/>
      <c r="H3" s="43"/>
      <c r="I3" s="2"/>
    </row>
    <row r="4" spans="1:15" ht="26.25">
      <c r="A4" s="44">
        <v>43876</v>
      </c>
      <c r="B4" s="44"/>
      <c r="C4" s="44"/>
      <c r="D4" s="44"/>
      <c r="E4" s="44"/>
      <c r="F4" s="44"/>
      <c r="G4" s="44"/>
      <c r="H4" s="44"/>
      <c r="I4" s="3"/>
    </row>
    <row r="5" spans="1:15" ht="26.25">
      <c r="B5" s="43" t="s">
        <v>7</v>
      </c>
      <c r="C5" s="43"/>
      <c r="D5" s="43"/>
      <c r="E5" s="43"/>
      <c r="F5" s="43"/>
      <c r="G5" s="43"/>
    </row>
    <row r="6" spans="1:15">
      <c r="B6" s="47" t="s">
        <v>119</v>
      </c>
      <c r="C6" s="47"/>
      <c r="D6" s="47"/>
      <c r="E6" s="47"/>
      <c r="F6" s="47"/>
      <c r="G6" s="47"/>
      <c r="H6" s="1"/>
      <c r="I6" s="1"/>
    </row>
    <row r="7" spans="1:15"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1:15">
      <c r="A8">
        <v>1</v>
      </c>
      <c r="B8" s="13" t="s">
        <v>100</v>
      </c>
      <c r="C8" s="17" t="s">
        <v>98</v>
      </c>
      <c r="D8" s="5">
        <v>8.4</v>
      </c>
      <c r="E8" s="5">
        <v>9.2330000000000005</v>
      </c>
      <c r="F8" s="5">
        <f>SUM(D8:E8)</f>
        <v>17.633000000000003</v>
      </c>
      <c r="G8" s="41">
        <f>_xlfn.RANK.EQ(F8,$F$8:$F$18,0)</f>
        <v>2</v>
      </c>
    </row>
    <row r="9" spans="1:15">
      <c r="A9">
        <v>2</v>
      </c>
      <c r="B9" s="13" t="s">
        <v>114</v>
      </c>
      <c r="C9" s="5" t="s">
        <v>108</v>
      </c>
      <c r="D9" s="5">
        <v>7.3</v>
      </c>
      <c r="E9" s="5">
        <v>8.3330000000000002</v>
      </c>
      <c r="F9" s="5">
        <f t="shared" ref="F9:F18" si="0">SUM(D9:E9)</f>
        <v>15.632999999999999</v>
      </c>
      <c r="G9" s="5">
        <f t="shared" ref="G9:G18" si="1">_xlfn.RANK.EQ(F9,$F$8:$F$18,0)</f>
        <v>7</v>
      </c>
    </row>
    <row r="10" spans="1:15">
      <c r="A10">
        <v>3</v>
      </c>
      <c r="B10" s="23" t="s">
        <v>103</v>
      </c>
      <c r="C10" s="5" t="s">
        <v>104</v>
      </c>
      <c r="D10" s="5"/>
      <c r="E10" s="5"/>
      <c r="F10" s="5">
        <f t="shared" si="0"/>
        <v>0</v>
      </c>
      <c r="G10" s="5">
        <f t="shared" si="1"/>
        <v>10</v>
      </c>
    </row>
    <row r="11" spans="1:15">
      <c r="A11">
        <v>4</v>
      </c>
      <c r="B11" s="5" t="s">
        <v>78</v>
      </c>
      <c r="C11" s="5" t="s">
        <v>75</v>
      </c>
      <c r="D11" s="5">
        <v>6.65</v>
      </c>
      <c r="E11" s="5">
        <v>8.8000000000000007</v>
      </c>
      <c r="F11" s="5">
        <f t="shared" si="0"/>
        <v>15.450000000000001</v>
      </c>
      <c r="G11" s="5">
        <f t="shared" si="1"/>
        <v>8</v>
      </c>
    </row>
    <row r="12" spans="1:15" ht="15.75">
      <c r="A12">
        <v>5</v>
      </c>
      <c r="B12" s="23" t="s">
        <v>91</v>
      </c>
      <c r="C12" s="17" t="s">
        <v>85</v>
      </c>
      <c r="D12" s="5"/>
      <c r="E12" s="5"/>
      <c r="F12" s="5">
        <f t="shared" si="0"/>
        <v>0</v>
      </c>
      <c r="G12" s="5">
        <f t="shared" si="1"/>
        <v>10</v>
      </c>
      <c r="K12" s="15"/>
      <c r="L12" s="15"/>
      <c r="M12" s="15"/>
      <c r="N12" s="15"/>
      <c r="O12" s="15"/>
    </row>
    <row r="13" spans="1:15" ht="15.75">
      <c r="A13">
        <v>6</v>
      </c>
      <c r="B13" s="13" t="s">
        <v>92</v>
      </c>
      <c r="C13" s="17" t="s">
        <v>85</v>
      </c>
      <c r="D13" s="5">
        <v>7.75</v>
      </c>
      <c r="E13" s="5">
        <v>8.3330000000000002</v>
      </c>
      <c r="F13" s="5">
        <f t="shared" si="0"/>
        <v>16.082999999999998</v>
      </c>
      <c r="G13" s="5">
        <f t="shared" si="1"/>
        <v>6</v>
      </c>
      <c r="K13" s="15"/>
      <c r="L13" s="15"/>
      <c r="M13" s="15"/>
      <c r="N13" s="15"/>
      <c r="O13" s="15"/>
    </row>
    <row r="14" spans="1:15">
      <c r="A14">
        <v>7</v>
      </c>
      <c r="B14" s="13" t="s">
        <v>67</v>
      </c>
      <c r="C14" s="13" t="s">
        <v>44</v>
      </c>
      <c r="D14" s="5">
        <v>9</v>
      </c>
      <c r="E14" s="5">
        <v>9.5</v>
      </c>
      <c r="F14" s="5">
        <f t="shared" si="0"/>
        <v>18.5</v>
      </c>
      <c r="G14" s="11">
        <f t="shared" si="1"/>
        <v>1</v>
      </c>
    </row>
    <row r="15" spans="1:15">
      <c r="A15">
        <v>8</v>
      </c>
      <c r="B15" s="13" t="s">
        <v>68</v>
      </c>
      <c r="C15" s="13" t="s">
        <v>44</v>
      </c>
      <c r="D15" s="5">
        <v>8.0500000000000007</v>
      </c>
      <c r="E15" s="5">
        <v>9.266</v>
      </c>
      <c r="F15" s="5">
        <f t="shared" si="0"/>
        <v>17.316000000000003</v>
      </c>
      <c r="G15" s="42">
        <f t="shared" si="1"/>
        <v>3</v>
      </c>
    </row>
    <row r="16" spans="1:15">
      <c r="A16">
        <v>9</v>
      </c>
      <c r="B16" s="13" t="s">
        <v>69</v>
      </c>
      <c r="C16" s="13" t="s">
        <v>44</v>
      </c>
      <c r="D16" s="5">
        <v>7.6</v>
      </c>
      <c r="E16" s="5">
        <v>9.3000000000000007</v>
      </c>
      <c r="F16" s="5">
        <f t="shared" si="0"/>
        <v>16.899999999999999</v>
      </c>
      <c r="G16" s="5">
        <f t="shared" si="1"/>
        <v>5</v>
      </c>
    </row>
    <row r="17" spans="1:7">
      <c r="A17">
        <v>10</v>
      </c>
      <c r="B17" s="13" t="s">
        <v>70</v>
      </c>
      <c r="C17" s="13" t="s">
        <v>44</v>
      </c>
      <c r="D17" s="5">
        <v>7.75</v>
      </c>
      <c r="E17" s="5">
        <v>9.3330000000000002</v>
      </c>
      <c r="F17" s="5">
        <f t="shared" si="0"/>
        <v>17.082999999999998</v>
      </c>
      <c r="G17" s="5">
        <f t="shared" si="1"/>
        <v>4</v>
      </c>
    </row>
    <row r="18" spans="1:7">
      <c r="A18">
        <v>11</v>
      </c>
      <c r="B18" s="13" t="s">
        <v>71</v>
      </c>
      <c r="C18" s="13" t="s">
        <v>44</v>
      </c>
      <c r="D18" s="5">
        <v>6.55</v>
      </c>
      <c r="E18" s="5">
        <v>8.6999999999999993</v>
      </c>
      <c r="F18" s="5">
        <f t="shared" si="0"/>
        <v>15.25</v>
      </c>
      <c r="G18" s="5">
        <f t="shared" si="1"/>
        <v>9</v>
      </c>
    </row>
    <row r="20" spans="1:7">
      <c r="B20" s="12"/>
      <c r="C20" s="16"/>
    </row>
    <row r="21" spans="1:7">
      <c r="B21" s="12"/>
      <c r="C21" s="16"/>
    </row>
    <row r="25" spans="1:7">
      <c r="B25" s="12"/>
      <c r="C25" s="16"/>
    </row>
    <row r="26" spans="1:7">
      <c r="B26" s="12"/>
      <c r="C26" s="16"/>
    </row>
  </sheetData>
  <mergeCells count="4">
    <mergeCell ref="A3:H3"/>
    <mergeCell ref="A4:H4"/>
    <mergeCell ref="B5:G5"/>
    <mergeCell ref="B6:G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3:I18"/>
  <sheetViews>
    <sheetView topLeftCell="A2" zoomScaleNormal="100" workbookViewId="0">
      <selection activeCell="G11" sqref="G11"/>
    </sheetView>
  </sheetViews>
  <sheetFormatPr defaultRowHeight="15"/>
  <cols>
    <col min="1" max="1" width="7.28515625" customWidth="1"/>
    <col min="2" max="2" width="23" bestFit="1" customWidth="1"/>
    <col min="3" max="3" width="11.7109375" bestFit="1" customWidth="1"/>
    <col min="7" max="9" width="9.140625" customWidth="1"/>
  </cols>
  <sheetData>
    <row r="3" spans="1:9" ht="26.25">
      <c r="A3" s="43" t="s">
        <v>6</v>
      </c>
      <c r="B3" s="43"/>
      <c r="C3" s="43"/>
      <c r="D3" s="43"/>
      <c r="E3" s="43"/>
      <c r="F3" s="43"/>
      <c r="G3" s="43"/>
      <c r="H3" s="43"/>
      <c r="I3" s="2"/>
    </row>
    <row r="4" spans="1:9" ht="26.25">
      <c r="A4" s="44">
        <v>43876</v>
      </c>
      <c r="B4" s="44"/>
      <c r="C4" s="44"/>
      <c r="D4" s="44"/>
      <c r="E4" s="44"/>
      <c r="F4" s="44"/>
      <c r="G4" s="44"/>
      <c r="H4" s="44"/>
      <c r="I4" s="3"/>
    </row>
    <row r="5" spans="1:9" ht="26.25">
      <c r="B5" s="43" t="s">
        <v>7</v>
      </c>
      <c r="C5" s="43"/>
      <c r="D5" s="43"/>
      <c r="E5" s="43"/>
      <c r="F5" s="43"/>
      <c r="G5" s="43"/>
    </row>
    <row r="6" spans="1:9">
      <c r="B6" s="47" t="s">
        <v>15</v>
      </c>
      <c r="C6" s="47"/>
      <c r="D6" s="47"/>
      <c r="E6" s="47"/>
      <c r="F6" s="47"/>
      <c r="G6" s="47"/>
      <c r="H6" s="1"/>
      <c r="I6" s="1"/>
    </row>
    <row r="7" spans="1:9">
      <c r="B7" s="4" t="s">
        <v>0</v>
      </c>
      <c r="C7" s="4" t="s">
        <v>1</v>
      </c>
      <c r="D7" s="4" t="s">
        <v>19</v>
      </c>
      <c r="E7" s="4" t="s">
        <v>3</v>
      </c>
      <c r="F7" s="4" t="s">
        <v>4</v>
      </c>
      <c r="G7" s="4" t="s">
        <v>5</v>
      </c>
    </row>
    <row r="8" spans="1:9">
      <c r="A8">
        <v>1</v>
      </c>
      <c r="B8" s="20" t="s">
        <v>146</v>
      </c>
      <c r="C8" s="5" t="s">
        <v>18</v>
      </c>
      <c r="D8" s="5">
        <v>8.25</v>
      </c>
      <c r="E8" s="5">
        <v>9.3330000000000002</v>
      </c>
      <c r="F8" s="5">
        <f>SUM(D8:E8)</f>
        <v>17.582999999999998</v>
      </c>
      <c r="G8" s="41">
        <f>_xlfn.RANK.EQ(F8,$F$8:$F$14,0)</f>
        <v>2</v>
      </c>
    </row>
    <row r="9" spans="1:9">
      <c r="A9">
        <v>2</v>
      </c>
      <c r="B9" s="23" t="s">
        <v>72</v>
      </c>
      <c r="C9" s="5" t="s">
        <v>44</v>
      </c>
      <c r="D9" s="5"/>
      <c r="E9" s="5"/>
      <c r="F9" s="5">
        <f t="shared" ref="F9:F14" si="0">SUM(D9:E9)</f>
        <v>0</v>
      </c>
      <c r="G9" s="5">
        <f t="shared" ref="G9:G14" si="1">_xlfn.RANK.EQ(F9,$F$8:$F$14,0)</f>
        <v>7</v>
      </c>
    </row>
    <row r="10" spans="1:9">
      <c r="A10">
        <v>3</v>
      </c>
      <c r="B10" s="13" t="s">
        <v>95</v>
      </c>
      <c r="C10" s="5" t="s">
        <v>85</v>
      </c>
      <c r="D10" s="5">
        <v>8.4</v>
      </c>
      <c r="E10" s="5">
        <v>9.4600000000000009</v>
      </c>
      <c r="F10" s="5">
        <f t="shared" si="0"/>
        <v>17.86</v>
      </c>
      <c r="G10" s="11">
        <f t="shared" si="1"/>
        <v>1</v>
      </c>
    </row>
    <row r="11" spans="1:9">
      <c r="A11">
        <v>4</v>
      </c>
      <c r="B11" s="5" t="s">
        <v>94</v>
      </c>
      <c r="C11" s="5" t="s">
        <v>85</v>
      </c>
      <c r="D11" s="5">
        <v>7.6</v>
      </c>
      <c r="E11" s="5">
        <v>8.9</v>
      </c>
      <c r="F11" s="5">
        <f t="shared" si="0"/>
        <v>16.5</v>
      </c>
      <c r="G11" s="42">
        <f t="shared" si="1"/>
        <v>3</v>
      </c>
    </row>
    <row r="12" spans="1:9">
      <c r="A12">
        <v>5</v>
      </c>
      <c r="B12" s="5" t="s">
        <v>115</v>
      </c>
      <c r="C12" s="5" t="s">
        <v>108</v>
      </c>
      <c r="D12" s="5">
        <v>7.1</v>
      </c>
      <c r="E12" s="5">
        <v>9</v>
      </c>
      <c r="F12" s="5">
        <f t="shared" si="0"/>
        <v>16.100000000000001</v>
      </c>
      <c r="G12" s="5">
        <f t="shared" si="1"/>
        <v>5</v>
      </c>
    </row>
    <row r="13" spans="1:9">
      <c r="A13">
        <v>6</v>
      </c>
      <c r="B13" s="37" t="s">
        <v>116</v>
      </c>
      <c r="C13" s="37" t="s">
        <v>108</v>
      </c>
      <c r="D13" s="5">
        <v>7.75</v>
      </c>
      <c r="E13" s="5">
        <v>8.6</v>
      </c>
      <c r="F13" s="5">
        <f t="shared" si="0"/>
        <v>16.350000000000001</v>
      </c>
      <c r="G13" s="5">
        <f t="shared" si="1"/>
        <v>4</v>
      </c>
    </row>
    <row r="14" spans="1:9">
      <c r="A14">
        <v>7</v>
      </c>
      <c r="B14" s="5" t="s">
        <v>117</v>
      </c>
      <c r="C14" s="5" t="s">
        <v>108</v>
      </c>
      <c r="D14" s="5">
        <v>6.5</v>
      </c>
      <c r="E14" s="5">
        <v>8.5</v>
      </c>
      <c r="F14" s="5">
        <f t="shared" si="0"/>
        <v>15</v>
      </c>
      <c r="G14" s="5">
        <f t="shared" si="1"/>
        <v>6</v>
      </c>
    </row>
    <row r="15" spans="1:9">
      <c r="B15" s="19"/>
      <c r="C15" s="19"/>
      <c r="D15" s="19"/>
      <c r="E15" s="19"/>
      <c r="F15" s="19"/>
      <c r="G15" s="19"/>
      <c r="H15" s="19"/>
    </row>
    <row r="16" spans="1:9">
      <c r="B16" s="19"/>
      <c r="C16" s="19"/>
      <c r="D16" s="19"/>
      <c r="E16" s="19"/>
      <c r="F16" s="19"/>
      <c r="G16" s="19"/>
      <c r="H16" s="19"/>
    </row>
    <row r="17" spans="2:8">
      <c r="B17" s="19"/>
      <c r="C17" s="19"/>
      <c r="D17" s="19"/>
      <c r="E17" s="19"/>
      <c r="F17" s="19"/>
      <c r="G17" s="19"/>
      <c r="H17" s="19"/>
    </row>
    <row r="18" spans="2:8">
      <c r="B18" s="19"/>
      <c r="C18" s="19"/>
      <c r="D18" s="19"/>
      <c r="E18" s="19"/>
      <c r="F18" s="19"/>
      <c r="G18" s="19"/>
      <c r="H18" s="19"/>
    </row>
  </sheetData>
  <mergeCells count="4">
    <mergeCell ref="A3:H3"/>
    <mergeCell ref="A4:H4"/>
    <mergeCell ref="B5:G5"/>
    <mergeCell ref="B6:G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2014 a ml.</vt:lpstr>
      <vt:lpstr>2013 </vt:lpstr>
      <vt:lpstr>2012</vt:lpstr>
      <vt:lpstr>2011</vt:lpstr>
      <vt:lpstr>2010</vt:lpstr>
      <vt:lpstr>2009</vt:lpstr>
      <vt:lpstr>2008</vt:lpstr>
      <vt:lpstr>2007</vt:lpstr>
      <vt:lpstr>2006-2005</vt:lpstr>
      <vt:lpstr>2004-2002</vt:lpstr>
      <vt:lpstr>ZÁVOD TÝMŮ</vt:lpstr>
      <vt:lpstr>List1</vt:lpstr>
      <vt:lpstr>'2012'!Oblast_tisku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brzda</dc:creator>
  <cp:lastModifiedBy>brzda</cp:lastModifiedBy>
  <cp:lastPrinted>2020-02-15T13:09:15Z</cp:lastPrinted>
  <dcterms:created xsi:type="dcterms:W3CDTF">2020-02-06T18:50:34Z</dcterms:created>
  <dcterms:modified xsi:type="dcterms:W3CDTF">2020-02-17T06:40:21Z</dcterms:modified>
</cp:coreProperties>
</file>